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ana Consulting\Desktop\verejné obstarávania\Kurimka\kurimka - oprava saly KSB č. 12\Výzva na predkladanie cenových ponuk\"/>
    </mc:Choice>
  </mc:AlternateContent>
  <xr:revisionPtr revIDLastSave="0" documentId="13_ncr:1_{D712F599-B0F5-450C-953D-0339630AFCFE}" xr6:coauthVersionLast="38" xr6:coauthVersionMax="38" xr10:uidLastSave="{00000000-0000-0000-0000-000000000000}"/>
  <bookViews>
    <workbookView xWindow="0" yWindow="0" windowWidth="28800" windowHeight="12165" activeTab="4" xr2:uid="{00000000-000D-0000-FFFF-FFFF00000000}"/>
  </bookViews>
  <sheets>
    <sheet name="Rekapitulácia" sheetId="1" r:id="rId1"/>
    <sheet name="Krycí list stavby" sheetId="2" r:id="rId2"/>
    <sheet name="Kryci_list 4160" sheetId="3" r:id="rId3"/>
    <sheet name="Rekap 4160" sheetId="4" r:id="rId4"/>
    <sheet name="SO 4160" sheetId="5" r:id="rId5"/>
  </sheets>
  <definedNames>
    <definedName name="_xlnm.Print_Titles" localSheetId="3">'Rekap 4160'!$9:$9</definedName>
    <definedName name="_xlnm.Print_Titles" localSheetId="4">'SO 4160'!$8:$8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2" l="1"/>
  <c r="E18" i="2"/>
  <c r="D18" i="2"/>
  <c r="F17" i="2"/>
  <c r="E17" i="2"/>
  <c r="D17" i="2"/>
  <c r="F8" i="1"/>
  <c r="J16" i="2" s="1"/>
  <c r="D8" i="1"/>
  <c r="J18" i="2" s="1"/>
  <c r="I30" i="3"/>
  <c r="J30" i="3" s="1"/>
  <c r="Z33" i="5"/>
  <c r="J17" i="3" s="1"/>
  <c r="S30" i="5"/>
  <c r="F13" i="4" s="1"/>
  <c r="P30" i="5"/>
  <c r="E13" i="4" s="1"/>
  <c r="K29" i="5"/>
  <c r="J29" i="5"/>
  <c r="M29" i="5"/>
  <c r="M30" i="5" s="1"/>
  <c r="C13" i="4" s="1"/>
  <c r="L29" i="5"/>
  <c r="L30" i="5" s="1"/>
  <c r="B13" i="4" s="1"/>
  <c r="I29" i="5"/>
  <c r="I30" i="5" s="1"/>
  <c r="D13" i="4" s="1"/>
  <c r="S26" i="5"/>
  <c r="F12" i="4" s="1"/>
  <c r="K25" i="5"/>
  <c r="J25" i="5"/>
  <c r="P25" i="5"/>
  <c r="M25" i="5"/>
  <c r="L25" i="5"/>
  <c r="I25" i="5"/>
  <c r="K24" i="5"/>
  <c r="J24" i="5"/>
  <c r="P24" i="5"/>
  <c r="M24" i="5"/>
  <c r="L24" i="5"/>
  <c r="I24" i="5"/>
  <c r="K23" i="5"/>
  <c r="J23" i="5"/>
  <c r="P23" i="5"/>
  <c r="M23" i="5"/>
  <c r="L23" i="5"/>
  <c r="I23" i="5"/>
  <c r="K22" i="5"/>
  <c r="J22" i="5"/>
  <c r="M22" i="5"/>
  <c r="L22" i="5"/>
  <c r="I22" i="5"/>
  <c r="K21" i="5"/>
  <c r="J21" i="5"/>
  <c r="P21" i="5"/>
  <c r="M21" i="5"/>
  <c r="H26" i="5" s="1"/>
  <c r="L21" i="5"/>
  <c r="I21" i="5"/>
  <c r="S18" i="5"/>
  <c r="F11" i="4" s="1"/>
  <c r="K17" i="5"/>
  <c r="J17" i="5"/>
  <c r="P17" i="5"/>
  <c r="M17" i="5"/>
  <c r="L17" i="5"/>
  <c r="I17" i="5"/>
  <c r="K16" i="5"/>
  <c r="J16" i="5"/>
  <c r="P16" i="5"/>
  <c r="M16" i="5"/>
  <c r="L16" i="5"/>
  <c r="I16" i="5"/>
  <c r="K15" i="5"/>
  <c r="J15" i="5"/>
  <c r="P15" i="5"/>
  <c r="M15" i="5"/>
  <c r="L15" i="5"/>
  <c r="I15" i="5"/>
  <c r="K14" i="5"/>
  <c r="J14" i="5"/>
  <c r="P14" i="5"/>
  <c r="M14" i="5"/>
  <c r="L14" i="5"/>
  <c r="I14" i="5"/>
  <c r="K13" i="5"/>
  <c r="J13" i="5"/>
  <c r="P13" i="5"/>
  <c r="M13" i="5"/>
  <c r="L13" i="5"/>
  <c r="I13" i="5"/>
  <c r="K12" i="5"/>
  <c r="J12" i="5"/>
  <c r="P12" i="5"/>
  <c r="M12" i="5"/>
  <c r="L12" i="5"/>
  <c r="I12" i="5"/>
  <c r="K11" i="5"/>
  <c r="K33" i="5" s="1"/>
  <c r="K7" i="1" s="1"/>
  <c r="J11" i="5"/>
  <c r="P11" i="5"/>
  <c r="M11" i="5"/>
  <c r="L11" i="5"/>
  <c r="I11" i="5"/>
  <c r="E7" i="1" l="1"/>
  <c r="E8" i="1" s="1"/>
  <c r="J17" i="2" s="1"/>
  <c r="J20" i="3"/>
  <c r="J20" i="2"/>
  <c r="I26" i="5"/>
  <c r="D12" i="4" s="1"/>
  <c r="P26" i="5"/>
  <c r="E12" i="4" s="1"/>
  <c r="G26" i="5"/>
  <c r="I18" i="5"/>
  <c r="D11" i="4" s="1"/>
  <c r="M18" i="5"/>
  <c r="C11" i="4" s="1"/>
  <c r="H18" i="5"/>
  <c r="L26" i="5"/>
  <c r="B12" i="4" s="1"/>
  <c r="H30" i="5"/>
  <c r="S32" i="5"/>
  <c r="F14" i="4" s="1"/>
  <c r="L18" i="5"/>
  <c r="B11" i="4" s="1"/>
  <c r="G18" i="5"/>
  <c r="P18" i="5"/>
  <c r="E11" i="4" s="1"/>
  <c r="M26" i="5"/>
  <c r="C12" i="4" s="1"/>
  <c r="G30" i="5"/>
  <c r="P32" i="5"/>
  <c r="E14" i="4" s="1"/>
  <c r="L32" i="5" l="1"/>
  <c r="G32" i="5"/>
  <c r="L33" i="5"/>
  <c r="B16" i="4" s="1"/>
  <c r="S33" i="5"/>
  <c r="F16" i="4" s="1"/>
  <c r="H32" i="5"/>
  <c r="M32" i="5"/>
  <c r="C14" i="4" s="1"/>
  <c r="E16" i="3" s="1"/>
  <c r="E16" i="2" s="1"/>
  <c r="I32" i="5"/>
  <c r="D14" i="4" s="1"/>
  <c r="F16" i="3" s="1"/>
  <c r="F16" i="2" s="1"/>
  <c r="F20" i="2" s="1"/>
  <c r="P33" i="5"/>
  <c r="E16" i="4" s="1"/>
  <c r="I33" i="5" l="1"/>
  <c r="M33" i="5"/>
  <c r="C16" i="4" s="1"/>
  <c r="H33" i="5"/>
  <c r="D16" i="4"/>
  <c r="B7" i="1"/>
  <c r="B14" i="4"/>
  <c r="D16" i="3" s="1"/>
  <c r="D16" i="2" s="1"/>
  <c r="G33" i="5"/>
  <c r="J23" i="3"/>
  <c r="J23" i="2" s="1"/>
  <c r="F24" i="3"/>
  <c r="F24" i="2" s="1"/>
  <c r="F20" i="3"/>
  <c r="J24" i="3"/>
  <c r="J24" i="2" s="1"/>
  <c r="F22" i="3"/>
  <c r="F22" i="2" s="1"/>
  <c r="F23" i="3"/>
  <c r="F23" i="2" s="1"/>
  <c r="J22" i="3"/>
  <c r="B8" i="1" l="1"/>
  <c r="J26" i="3"/>
  <c r="J22" i="2"/>
  <c r="J26" i="2" s="1"/>
  <c r="J28" i="2" s="1"/>
  <c r="J28" i="3" l="1"/>
  <c r="I29" i="3" s="1"/>
  <c r="J29" i="3" s="1"/>
  <c r="J31" i="3" s="1"/>
  <c r="C7" i="1"/>
  <c r="C8" i="1" l="1"/>
  <c r="G7" i="1"/>
  <c r="G8" i="1" s="1"/>
  <c r="B9" i="1" l="1"/>
  <c r="B10" i="1" s="1"/>
  <c r="I30" i="2" l="1"/>
  <c r="J30" i="2" s="1"/>
  <c r="G10" i="1"/>
  <c r="I29" i="2"/>
  <c r="J29" i="2" s="1"/>
  <c r="G9" i="1"/>
  <c r="G11" i="1" l="1"/>
  <c r="J31" i="2"/>
</calcChain>
</file>

<file path=xl/sharedStrings.xml><?xml version="1.0" encoding="utf-8"?>
<sst xmlns="http://schemas.openxmlformats.org/spreadsheetml/2006/main" count="230" uniqueCount="114">
  <si>
    <t>Rekapitulácia rozpočtu</t>
  </si>
  <si>
    <t>Stavba Oprava KSB a OÚ v obci Kurimka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</si>
  <si>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</si>
  <si>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</si>
  <si>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</si>
  <si>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</si>
  <si>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</si>
  <si>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</si>
  <si>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</si>
  <si>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</si>
  <si>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</si>
  <si>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</si>
  <si>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Sala KD pohľad východný , západný</t>
  </si>
  <si>
    <t>Krycí list rozpočtu</t>
  </si>
  <si>
    <t xml:space="preserve">Miesto:  </t>
  </si>
  <si>
    <t>Objekt Sala KD pohľad východný , západný</t>
  </si>
  <si>
    <t xml:space="preserve">Ks: </t>
  </si>
  <si>
    <t xml:space="preserve">Zákazka: </t>
  </si>
  <si>
    <t xml:space="preserve">Dňa </t>
  </si>
  <si>
    <t>Odberateľ: Obec Kurimka</t>
  </si>
  <si>
    <t xml:space="preserve">IČO: </t>
  </si>
  <si>
    <t xml:space="preserve">DIČ: </t>
  </si>
  <si>
    <t>Dodávateľ: VÝBEROVÉ KONANIE</t>
  </si>
  <si>
    <t xml:space="preserve">Projektant: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</si>
  <si>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</si>
  <si>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</si>
  <si>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</si>
  <si>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</si>
  <si>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</si>
  <si>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</si>
  <si>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</si>
  <si>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</si>
  <si>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</si>
  <si>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</si>
  <si>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</si>
  <si>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</si>
  <si>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</si>
  <si>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</si>
  <si>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</si>
  <si>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</si>
  <si>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</si>
  <si>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</si>
  <si>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</si>
  <si>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</si>
  <si>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</si>
  <si>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</si>
  <si>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</si>
  <si>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</si>
  <si>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</si>
  <si>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</si>
  <si>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</si>
  <si>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</si>
  <si>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</si>
  <si>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</si>
  <si>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</si>
  <si>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</si>
  <si>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</si>
  <si>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</si>
  <si>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</si>
  <si>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</si>
  <si>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Prehľad rozpočtových nákladov</t>
  </si>
  <si>
    <t>Práce HSV</t>
  </si>
  <si>
    <t>POVRCHOVÉ ÚPRAVY</t>
  </si>
  <si>
    <t>OSTATNÉ PRÁCE</t>
  </si>
  <si>
    <t>PRESUNY HMÔT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</si>
  <si>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</si>
  <si>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</si>
  <si>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</si>
  <si>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</si>
  <si>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</si>
  <si>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</si>
  <si>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</si>
  <si>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</si>
  <si>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</t>
  </si>
  <si>
    <t>Suť</t>
  </si>
  <si>
    <t xml:space="preserve"> 11/A 1</t>
  </si>
  <si>
    <t xml:space="preserve"> 622421131</t>
  </si>
  <si>
    <t>Vonkajšia omietka stien vápenná alebo vápennocementová hladká v stupni zložitosti I až II</t>
  </si>
  <si>
    <t>m2</t>
  </si>
  <si>
    <t xml:space="preserve"> 622464232</t>
  </si>
  <si>
    <t>Vonkajšia omietka stien BAUMIT tenkovrstvová silikónová základ a škrabaná 2 mm</t>
  </si>
  <si>
    <t xml:space="preserve"> 622465111</t>
  </si>
  <si>
    <t>Vonkajšia omietka stien zo zmesi Terranova, Terra-Marmolit mramorové zrná,jemnozrnná</t>
  </si>
  <si>
    <t xml:space="preserve"> 62525017210</t>
  </si>
  <si>
    <t>Systém zateplenia vonkajšej konštrukcie extrudovaným polystyrénom XPS STYRODUR 2800 C hrúbky 30 mm lepením bez povrchovej úpravy</t>
  </si>
  <si>
    <t>M2</t>
  </si>
  <si>
    <t xml:space="preserve"> 625252051</t>
  </si>
  <si>
    <t xml:space="preserve">Terranova weber.therm terranova Kontaktný zatepľovací systém obvodového muriva fasádnych plášťov s použitím polystyrénových platní (EPS) hrúbky 30 mm </t>
  </si>
  <si>
    <t xml:space="preserve"> 625252053</t>
  </si>
  <si>
    <t xml:space="preserve">Terranova weber.therm terranova Kontaktný zatepľovací systém obvodového muriva fasádnych plášťov s použitím polystyrénových platní (EPS) hrúbky 50 mm </t>
  </si>
  <si>
    <t xml:space="preserve"> 625252071</t>
  </si>
  <si>
    <t xml:space="preserve">Terranova weber.therm terranova Kontaktný zatepľovací systém ostenia okien a dverí s použitím polystyrénových platní (EPS) hrúbky 20 mm </t>
  </si>
  <si>
    <t xml:space="preserve">  3/A 1</t>
  </si>
  <si>
    <t xml:space="preserve"> 941942001</t>
  </si>
  <si>
    <t>Montáž lešenia rámového systémového (napr. typ Layher, Sprint) s podlahami šírky do 0,75 m a výšky do 10 m</t>
  </si>
  <si>
    <t xml:space="preserve">  3/B 1</t>
  </si>
  <si>
    <t xml:space="preserve"> 941942801</t>
  </si>
  <si>
    <t>Demontáž lešenia rámového systémového (napr. typ Layher, Sprint) s podlahami, šírky do 0,75 m a výšky do 10m</t>
  </si>
  <si>
    <t xml:space="preserve"> 95394615110</t>
  </si>
  <si>
    <t>PCI Zakladací Al profil soklový hrúbky 0,8 mm k zatepľovaciemu systému s hrúbkou izolantu 30 mm</t>
  </si>
  <si>
    <t>M</t>
  </si>
  <si>
    <t>PCI Zakladací Al profil soklový hrúbky 0,8 mm k zatepľovaciemu systému s hrúbkou izolantu 50 mm</t>
  </si>
  <si>
    <t xml:space="preserve"> 95399618110</t>
  </si>
  <si>
    <t>PCI Rohový PVC profil so sklovláknitou armovacou tkaninou 100x100 mm</t>
  </si>
  <si>
    <t xml:space="preserve"> 998011002</t>
  </si>
  <si>
    <t>Presun hmôt pre budovy JKSO 801, 803,812,zvislá konštr.z tehál,tvárnic,z kovu výšky do 12 m</t>
  </si>
  <si>
    <t>t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</si>
  <si>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</si>
  <si>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</si>
  <si>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</si>
  <si>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</si>
  <si>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</si>
  <si>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 xml:space="preserve">Spracoval: </t>
  </si>
  <si>
    <t xml:space="preserve">Dátum: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</si>
</sst>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/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164" fontId="1" fillId="0" borderId="10" xfId="0" applyNumberFormat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164" fontId="1" fillId="0" borderId="29" xfId="0" applyNumberFormat="1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6" fillId="0" borderId="16" xfId="0" applyFont="1" applyFill="1" applyBorder="1"/>
    <xf numFmtId="0" fontId="7" fillId="0" borderId="16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6" fillId="0" borderId="17" xfId="0" applyFont="1" applyFill="1" applyBorder="1"/>
    <xf numFmtId="0" fontId="6" fillId="0" borderId="12" xfId="0" applyFont="1" applyFill="1" applyBorder="1"/>
    <xf numFmtId="0" fontId="6" fillId="0" borderId="9" xfId="0" applyFont="1" applyFill="1" applyBorder="1"/>
    <xf numFmtId="0" fontId="5" fillId="0" borderId="8" xfId="0" applyFont="1" applyFill="1" applyBorder="1"/>
    <xf numFmtId="0" fontId="5" fillId="0" borderId="22" xfId="0" applyFont="1" applyFill="1" applyBorder="1"/>
    <xf numFmtId="0" fontId="5" fillId="0" borderId="17" xfId="0" applyFont="1" applyFill="1" applyBorder="1"/>
    <xf numFmtId="0" fontId="5" fillId="0" borderId="9" xfId="0" applyFont="1" applyFill="1" applyBorder="1"/>
    <xf numFmtId="0" fontId="5" fillId="0" borderId="28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9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4" xfId="0" applyFont="1" applyFill="1" applyBorder="1"/>
    <xf numFmtId="0" fontId="5" fillId="0" borderId="36" xfId="0" applyFont="1" applyFill="1" applyBorder="1"/>
    <xf numFmtId="0" fontId="5" fillId="0" borderId="10" xfId="0" applyFont="1" applyFill="1" applyBorder="1"/>
    <xf numFmtId="0" fontId="4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2" xfId="0" applyFont="1" applyFill="1" applyBorder="1"/>
    <xf numFmtId="0" fontId="5" fillId="0" borderId="39" xfId="0" applyFont="1" applyFill="1" applyBorder="1" applyAlignment="1">
      <alignment horizontal="center"/>
    </xf>
    <xf numFmtId="164" fontId="1" fillId="0" borderId="22" xfId="0" applyNumberFormat="1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/>
    <xf numFmtId="0" fontId="5" fillId="0" borderId="47" xfId="0" applyFont="1" applyFill="1" applyBorder="1"/>
    <xf numFmtId="0" fontId="5" fillId="0" borderId="48" xfId="0" applyFont="1" applyFill="1" applyBorder="1"/>
    <xf numFmtId="0" fontId="5" fillId="0" borderId="49" xfId="0" applyFont="1" applyFill="1" applyBorder="1"/>
    <xf numFmtId="0" fontId="1" fillId="0" borderId="49" xfId="0" applyFont="1" applyFill="1" applyBorder="1"/>
    <xf numFmtId="0" fontId="5" fillId="0" borderId="50" xfId="0" applyFont="1" applyFill="1" applyBorder="1"/>
    <xf numFmtId="164" fontId="1" fillId="0" borderId="51" xfId="0" applyNumberFormat="1" applyFont="1" applyFill="1" applyBorder="1"/>
    <xf numFmtId="164" fontId="5" fillId="0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48" xfId="0" applyNumberFormat="1" applyFont="1" applyFill="1" applyBorder="1"/>
    <xf numFmtId="164" fontId="5" fillId="0" borderId="49" xfId="0" applyNumberFormat="1" applyFont="1" applyFill="1" applyBorder="1"/>
    <xf numFmtId="164" fontId="1" fillId="0" borderId="50" xfId="0" applyNumberFormat="1" applyFont="1" applyFill="1" applyBorder="1"/>
    <xf numFmtId="164" fontId="5" fillId="0" borderId="0" xfId="0" applyNumberFormat="1" applyFont="1" applyFill="1" applyBorder="1"/>
    <xf numFmtId="164" fontId="5" fillId="0" borderId="52" xfId="0" applyNumberFormat="1" applyFont="1" applyFill="1" applyBorder="1"/>
    <xf numFmtId="0" fontId="1" fillId="0" borderId="53" xfId="0" applyFont="1" applyFill="1" applyBorder="1"/>
    <xf numFmtId="0" fontId="1" fillId="0" borderId="54" xfId="0" applyFont="1" applyFill="1" applyBorder="1"/>
    <xf numFmtId="0" fontId="1" fillId="0" borderId="55" xfId="0" applyFont="1" applyFill="1" applyBorder="1"/>
    <xf numFmtId="0" fontId="1" fillId="0" borderId="56" xfId="0" applyFont="1" applyFill="1" applyBorder="1"/>
    <xf numFmtId="164" fontId="1" fillId="0" borderId="23" xfId="0" applyNumberFormat="1" applyFont="1" applyFill="1" applyBorder="1"/>
    <xf numFmtId="164" fontId="1" fillId="0" borderId="52" xfId="0" applyNumberFormat="1" applyFont="1" applyFill="1" applyBorder="1"/>
    <xf numFmtId="164" fontId="5" fillId="0" borderId="58" xfId="0" applyNumberFormat="1" applyFont="1" applyFill="1" applyBorder="1"/>
    <xf numFmtId="164" fontId="1" fillId="0" borderId="58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5" fillId="0" borderId="61" xfId="0" applyFont="1" applyFill="1" applyBorder="1"/>
    <xf numFmtId="0" fontId="5" fillId="0" borderId="62" xfId="0" applyFont="1" applyFill="1" applyBorder="1"/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/>
    <xf numFmtId="164" fontId="5" fillId="0" borderId="64" xfId="0" applyNumberFormat="1" applyFont="1" applyFill="1" applyBorder="1"/>
    <xf numFmtId="164" fontId="5" fillId="0" borderId="65" xfId="0" applyNumberFormat="1" applyFont="1" applyFill="1" applyBorder="1"/>
    <xf numFmtId="164" fontId="1" fillId="0" borderId="67" xfId="0" applyNumberFormat="1" applyFont="1" applyFill="1" applyBorder="1"/>
    <xf numFmtId="164" fontId="4" fillId="0" borderId="68" xfId="0" applyNumberFormat="1" applyFont="1" applyFill="1" applyBorder="1"/>
    <xf numFmtId="164" fontId="1" fillId="0" borderId="69" xfId="0" applyNumberFormat="1" applyFont="1" applyFill="1" applyBorder="1"/>
    <xf numFmtId="0" fontId="1" fillId="0" borderId="15" xfId="0" applyFont="1" applyFill="1" applyBorder="1"/>
    <xf numFmtId="0" fontId="1" fillId="0" borderId="70" xfId="0" applyFont="1" applyFill="1" applyBorder="1"/>
    <xf numFmtId="0" fontId="1" fillId="0" borderId="71" xfId="0" applyFont="1" applyFill="1" applyBorder="1"/>
    <xf numFmtId="0" fontId="5" fillId="0" borderId="11" xfId="0" applyFont="1" applyFill="1" applyBorder="1"/>
    <xf numFmtId="0" fontId="5" fillId="0" borderId="72" xfId="0" applyFont="1" applyFill="1" applyBorder="1"/>
    <xf numFmtId="164" fontId="5" fillId="0" borderId="73" xfId="0" applyNumberFormat="1" applyFont="1" applyFill="1" applyBorder="1"/>
    <xf numFmtId="164" fontId="4" fillId="0" borderId="74" xfId="0" applyNumberFormat="1" applyFont="1" applyFill="1" applyBorder="1"/>
    <xf numFmtId="164" fontId="4" fillId="0" borderId="75" xfId="0" applyNumberFormat="1" applyFont="1" applyFill="1" applyBorder="1"/>
    <xf numFmtId="0" fontId="4" fillId="0" borderId="76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6" xfId="0" applyNumberFormat="1" applyFont="1" applyFill="1" applyBorder="1"/>
    <xf numFmtId="164" fontId="1" fillId="0" borderId="24" xfId="0" applyNumberFormat="1" applyFont="1" applyFill="1" applyBorder="1"/>
    <xf numFmtId="0" fontId="5" fillId="0" borderId="73" xfId="0" applyFont="1" applyFill="1" applyBorder="1"/>
    <xf numFmtId="0" fontId="5" fillId="0" borderId="0" xfId="0" applyFont="1" applyFill="1" applyBorder="1"/>
    <xf numFmtId="0" fontId="5" fillId="0" borderId="52" xfId="0" applyFont="1" applyFill="1" applyBorder="1"/>
    <xf numFmtId="0" fontId="1" fillId="0" borderId="0" xfId="0" applyFont="1" applyFill="1" applyBorder="1"/>
    <xf numFmtId="164" fontId="6" fillId="0" borderId="66" xfId="0" applyNumberFormat="1" applyFont="1" applyFill="1" applyBorder="1"/>
    <xf numFmtId="164" fontId="6" fillId="0" borderId="77" xfId="0" applyNumberFormat="1" applyFont="1" applyFill="1" applyBorder="1"/>
    <xf numFmtId="164" fontId="6" fillId="0" borderId="78" xfId="0" applyNumberFormat="1" applyFont="1" applyFill="1" applyBorder="1"/>
    <xf numFmtId="164" fontId="1" fillId="0" borderId="77" xfId="0" applyNumberFormat="1" applyFont="1" applyFill="1" applyBorder="1"/>
    <xf numFmtId="0" fontId="1" fillId="0" borderId="79" xfId="0" applyFont="1" applyFill="1" applyBorder="1"/>
    <xf numFmtId="164" fontId="5" fillId="0" borderId="80" xfId="0" applyNumberFormat="1" applyFont="1" applyFill="1" applyBorder="1"/>
    <xf numFmtId="0" fontId="1" fillId="0" borderId="81" xfId="0" applyFont="1" applyFill="1" applyBorder="1"/>
    <xf numFmtId="0" fontId="1" fillId="0" borderId="52" xfId="0" applyFont="1" applyFill="1" applyBorder="1"/>
    <xf numFmtId="164" fontId="5" fillId="0" borderId="77" xfId="0" applyNumberFormat="1" applyFont="1" applyFill="1" applyBorder="1"/>
    <xf numFmtId="164" fontId="5" fillId="0" borderId="78" xfId="0" applyNumberFormat="1" applyFont="1" applyFill="1" applyBorder="1"/>
    <xf numFmtId="164" fontId="1" fillId="0" borderId="78" xfId="0" applyNumberFormat="1" applyFont="1" applyFill="1" applyBorder="1"/>
    <xf numFmtId="0" fontId="1" fillId="0" borderId="58" xfId="0" applyFont="1" applyFill="1" applyBorder="1"/>
    <xf numFmtId="0" fontId="5" fillId="0" borderId="58" xfId="0" applyFont="1" applyFill="1" applyBorder="1"/>
    <xf numFmtId="0" fontId="1" fillId="0" borderId="82" xfId="0" applyFont="1" applyFill="1" applyBorder="1"/>
    <xf numFmtId="164" fontId="1" fillId="0" borderId="83" xfId="0" applyNumberFormat="1" applyFont="1" applyFill="1" applyBorder="1"/>
    <xf numFmtId="164" fontId="8" fillId="0" borderId="84" xfId="0" applyNumberFormat="1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57" xfId="0" applyFont="1" applyFill="1" applyBorder="1"/>
    <xf numFmtId="0" fontId="1" fillId="0" borderId="59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5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1" xfId="0" applyFont="1" applyBorder="1"/>
    <xf numFmtId="164" fontId="5" fillId="0" borderId="91" xfId="0" applyNumberFormat="1" applyFont="1" applyBorder="1"/>
    <xf numFmtId="165" fontId="5" fillId="0" borderId="91" xfId="0" applyNumberFormat="1" applyFont="1" applyBorder="1"/>
    <xf numFmtId="0" fontId="9" fillId="0" borderId="0" xfId="0" applyFont="1"/>
    <xf numFmtId="0" fontId="4" fillId="0" borderId="91" xfId="0" applyFont="1" applyBorder="1"/>
    <xf numFmtId="164" fontId="4" fillId="0" borderId="91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2" borderId="0" xfId="0" applyFont="1" applyFill="1"/>
    <xf numFmtId="0" fontId="10" fillId="0" borderId="0" xfId="0" applyFont="1"/>
    <xf numFmtId="166" fontId="1" fillId="0" borderId="0" xfId="0" applyNumberFormat="1" applyFont="1"/>
    <xf numFmtId="0" fontId="4" fillId="2" borderId="91" xfId="0" applyFont="1" applyFill="1" applyBorder="1"/>
    <xf numFmtId="49" fontId="5" fillId="0" borderId="91" xfId="0" applyNumberFormat="1" applyFont="1" applyBorder="1"/>
    <xf numFmtId="166" fontId="5" fillId="0" borderId="91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0" fillId="0" borderId="0" xfId="0" applyNumberFormat="1"/>
    <xf numFmtId="166" fontId="4" fillId="0" borderId="0" xfId="0" applyNumberFormat="1" applyFont="1"/>
    <xf numFmtId="0" fontId="11" fillId="0" borderId="91" xfId="0" applyFont="1" applyBorder="1"/>
    <xf numFmtId="166" fontId="11" fillId="0" borderId="91" xfId="0" applyNumberFormat="1" applyFont="1" applyBorder="1"/>
    <xf numFmtId="164" fontId="11" fillId="0" borderId="91" xfId="0" applyNumberFormat="1" applyFont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2" xfId="0" applyFont="1" applyFill="1" applyBorder="1" applyAlignment="1">
      <alignment horizontal="center"/>
    </xf>
    <xf numFmtId="0" fontId="1" fillId="0" borderId="74" xfId="0" applyFont="1" applyFill="1" applyBorder="1"/>
    <xf numFmtId="0" fontId="1" fillId="0" borderId="93" xfId="0" applyFont="1" applyFill="1" applyBorder="1"/>
    <xf numFmtId="164" fontId="1" fillId="0" borderId="94" xfId="0" applyNumberFormat="1" applyFont="1" applyFill="1" applyBorder="1"/>
    <xf numFmtId="164" fontId="8" fillId="0" borderId="95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"/>
  <sheetViews>
    <sheetView workbookViewId="0"/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5" t="s">
        <v>1</v>
      </c>
      <c r="B4" s="3"/>
      <c r="C4" s="3"/>
      <c r="D4" s="3"/>
      <c r="E4" s="3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70" t="s">
        <v>12</v>
      </c>
      <c r="B7" s="77">
        <f>'SO 4160'!I33-Rekapitulácia!D7</f>
        <v>0</v>
      </c>
      <c r="C7" s="77">
        <f>'Kryci_list 4160'!J26</f>
        <v>0</v>
      </c>
      <c r="D7" s="77">
        <v>0</v>
      </c>
      <c r="E7" s="77">
        <f>'Kryci_list 4160'!J17</f>
        <v>0</v>
      </c>
      <c r="F7" s="77">
        <v>0</v>
      </c>
      <c r="G7" s="77">
        <f>B7+C7+D7+E7+F7</f>
        <v>0</v>
      </c>
      <c r="K7">
        <f>'SO 4160'!K33</f>
        <v>0</v>
      </c>
      <c r="Q7">
        <v>30.126000000000001</v>
      </c>
    </row>
    <row r="8" spans="1:26" x14ac:dyDescent="0.25">
      <c r="A8" s="183" t="s">
        <v>107</v>
      </c>
      <c r="B8" s="184">
        <f>SUM(B7:B7)</f>
        <v>0</v>
      </c>
      <c r="C8" s="184">
        <f>SUM(C7:C7)</f>
        <v>0</v>
      </c>
      <c r="D8" s="184">
        <f>SUM(D7:D7)</f>
        <v>0</v>
      </c>
      <c r="E8" s="184">
        <f>SUM(E7:E7)</f>
        <v>0</v>
      </c>
      <c r="F8" s="184">
        <f>SUM(F7:F7)</f>
        <v>0</v>
      </c>
      <c r="G8" s="184">
        <f>SUM(G7:G7)-SUM(Z7:Z7)</f>
        <v>0</v>
      </c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</row>
    <row r="9" spans="1:26" x14ac:dyDescent="0.25">
      <c r="A9" s="181" t="s">
        <v>108</v>
      </c>
      <c r="B9" s="182">
        <f>G8-SUM(Rekapitulácia!K7:'Rekapitulácia'!K7)*1</f>
        <v>0</v>
      </c>
      <c r="C9" s="182"/>
      <c r="D9" s="182"/>
      <c r="E9" s="182"/>
      <c r="F9" s="182"/>
      <c r="G9" s="182">
        <f>ROUND(((ROUND(B9,2)*20)/100),2)*1</f>
        <v>0</v>
      </c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</row>
    <row r="10" spans="1:26" x14ac:dyDescent="0.25">
      <c r="A10" s="5" t="s">
        <v>109</v>
      </c>
      <c r="B10" s="179">
        <f>(G8-B9)</f>
        <v>0</v>
      </c>
      <c r="C10" s="179"/>
      <c r="D10" s="179"/>
      <c r="E10" s="179"/>
      <c r="F10" s="179"/>
      <c r="G10" s="179">
        <f>ROUND(((ROUND(B10,2)*0)/100),2)</f>
        <v>0</v>
      </c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5" t="s">
        <v>110</v>
      </c>
      <c r="B11" s="179"/>
      <c r="C11" s="179"/>
      <c r="D11" s="179"/>
      <c r="E11" s="179"/>
      <c r="F11" s="179"/>
      <c r="G11" s="179">
        <f>SUM(G8:G10)</f>
        <v>0</v>
      </c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0"/>
      <c r="B12" s="180"/>
      <c r="C12" s="180"/>
      <c r="D12" s="180"/>
      <c r="E12" s="180"/>
      <c r="F12" s="180"/>
      <c r="G12" s="180"/>
    </row>
    <row r="13" spans="1:26" x14ac:dyDescent="0.25">
      <c r="A13" s="10"/>
      <c r="B13" s="180"/>
      <c r="C13" s="180"/>
      <c r="D13" s="180"/>
      <c r="E13" s="180"/>
      <c r="F13" s="180"/>
      <c r="G13" s="180"/>
    </row>
    <row r="14" spans="1:26" x14ac:dyDescent="0.25">
      <c r="A14" s="10"/>
      <c r="B14" s="180"/>
      <c r="C14" s="180"/>
      <c r="D14" s="180"/>
      <c r="E14" s="180"/>
      <c r="F14" s="180"/>
      <c r="G14" s="180"/>
    </row>
    <row r="15" spans="1:26" x14ac:dyDescent="0.25">
      <c r="A15" s="10"/>
      <c r="B15" s="180"/>
      <c r="C15" s="180"/>
      <c r="D15" s="180"/>
      <c r="E15" s="180"/>
      <c r="F15" s="180"/>
      <c r="G15" s="180"/>
    </row>
    <row r="16" spans="1:26" x14ac:dyDescent="0.25">
      <c r="A16" s="10"/>
      <c r="B16" s="180"/>
      <c r="C16" s="180"/>
      <c r="D16" s="180"/>
      <c r="E16" s="180"/>
      <c r="F16" s="180"/>
      <c r="G16" s="180"/>
    </row>
    <row r="17" spans="1:7" x14ac:dyDescent="0.25">
      <c r="A17" s="10"/>
      <c r="B17" s="180"/>
      <c r="C17" s="180"/>
      <c r="D17" s="180"/>
      <c r="E17" s="180"/>
      <c r="F17" s="180"/>
      <c r="G17" s="180"/>
    </row>
    <row r="18" spans="1:7" x14ac:dyDescent="0.25">
      <c r="A18" s="10"/>
      <c r="B18" s="180"/>
      <c r="C18" s="180"/>
      <c r="D18" s="180"/>
      <c r="E18" s="180"/>
      <c r="F18" s="180"/>
      <c r="G18" s="180"/>
    </row>
    <row r="19" spans="1:7" x14ac:dyDescent="0.25">
      <c r="A19" s="10"/>
      <c r="B19" s="180"/>
      <c r="C19" s="180"/>
      <c r="D19" s="180"/>
      <c r="E19" s="180"/>
      <c r="F19" s="180"/>
      <c r="G19" s="180"/>
    </row>
    <row r="20" spans="1:7" x14ac:dyDescent="0.25">
      <c r="A20" s="10"/>
      <c r="B20" s="180"/>
      <c r="C20" s="180"/>
      <c r="D20" s="180"/>
      <c r="E20" s="180"/>
      <c r="F20" s="180"/>
      <c r="G20" s="180"/>
    </row>
    <row r="21" spans="1:7" x14ac:dyDescent="0.25">
      <c r="A21" s="10"/>
      <c r="B21" s="180"/>
      <c r="C21" s="180"/>
      <c r="D21" s="180"/>
      <c r="E21" s="180"/>
      <c r="F21" s="180"/>
      <c r="G21" s="180"/>
    </row>
    <row r="22" spans="1:7" x14ac:dyDescent="0.25">
      <c r="A22" s="10"/>
      <c r="B22" s="180"/>
      <c r="C22" s="180"/>
      <c r="D22" s="180"/>
      <c r="E22" s="180"/>
      <c r="F22" s="180"/>
      <c r="G22" s="180"/>
    </row>
    <row r="23" spans="1:7" x14ac:dyDescent="0.25">
      <c r="A23" s="10"/>
      <c r="B23" s="180"/>
      <c r="C23" s="180"/>
      <c r="D23" s="180"/>
      <c r="E23" s="180"/>
      <c r="F23" s="180"/>
      <c r="G23" s="180"/>
    </row>
    <row r="24" spans="1:7" x14ac:dyDescent="0.25">
      <c r="A24" s="10"/>
      <c r="B24" s="180"/>
      <c r="C24" s="180"/>
      <c r="D24" s="180"/>
      <c r="E24" s="180"/>
      <c r="F24" s="180"/>
      <c r="G24" s="180"/>
    </row>
    <row r="25" spans="1:7" x14ac:dyDescent="0.25">
      <c r="A25" s="10"/>
      <c r="B25" s="180"/>
      <c r="C25" s="180"/>
      <c r="D25" s="180"/>
      <c r="E25" s="180"/>
      <c r="F25" s="180"/>
      <c r="G25" s="180"/>
    </row>
    <row r="26" spans="1:7" x14ac:dyDescent="0.25">
      <c r="A26" s="10"/>
      <c r="B26" s="180"/>
      <c r="C26" s="180"/>
      <c r="D26" s="180"/>
      <c r="E26" s="180"/>
      <c r="F26" s="180"/>
      <c r="G26" s="180"/>
    </row>
    <row r="27" spans="1:7" x14ac:dyDescent="0.25">
      <c r="A27" s="10"/>
      <c r="B27" s="180"/>
      <c r="C27" s="180"/>
      <c r="D27" s="180"/>
      <c r="E27" s="180"/>
      <c r="F27" s="180"/>
      <c r="G27" s="180"/>
    </row>
    <row r="28" spans="1:7" x14ac:dyDescent="0.25">
      <c r="A28" s="10"/>
      <c r="B28" s="180"/>
      <c r="C28" s="180"/>
      <c r="D28" s="180"/>
      <c r="E28" s="180"/>
      <c r="F28" s="180"/>
      <c r="G28" s="180"/>
    </row>
    <row r="29" spans="1:7" x14ac:dyDescent="0.25">
      <c r="A29" s="10"/>
      <c r="B29" s="180"/>
      <c r="C29" s="180"/>
      <c r="D29" s="180"/>
      <c r="E29" s="180"/>
      <c r="F29" s="180"/>
      <c r="G29" s="180"/>
    </row>
    <row r="30" spans="1:7" x14ac:dyDescent="0.25">
      <c r="A30" s="10"/>
      <c r="B30" s="180"/>
      <c r="C30" s="180"/>
      <c r="D30" s="180"/>
      <c r="E30" s="180"/>
      <c r="F30" s="180"/>
      <c r="G30" s="180"/>
    </row>
    <row r="31" spans="1:7" x14ac:dyDescent="0.25">
      <c r="A31" s="10"/>
      <c r="B31" s="180"/>
      <c r="C31" s="180"/>
      <c r="D31" s="180"/>
      <c r="E31" s="180"/>
      <c r="F31" s="180"/>
      <c r="G31" s="180"/>
    </row>
    <row r="32" spans="1:7" x14ac:dyDescent="0.25">
      <c r="A32" s="10"/>
      <c r="B32" s="180"/>
      <c r="C32" s="180"/>
      <c r="D32" s="180"/>
      <c r="E32" s="180"/>
      <c r="F32" s="180"/>
      <c r="G32" s="180"/>
    </row>
    <row r="33" spans="1:7" x14ac:dyDescent="0.25">
      <c r="A33" s="10"/>
      <c r="B33" s="180"/>
      <c r="C33" s="180"/>
      <c r="D33" s="180"/>
      <c r="E33" s="180"/>
      <c r="F33" s="180"/>
      <c r="G33" s="180"/>
    </row>
    <row r="34" spans="1:7" x14ac:dyDescent="0.25">
      <c r="A34" s="1"/>
      <c r="B34" s="149"/>
      <c r="C34" s="149"/>
      <c r="D34" s="149"/>
      <c r="E34" s="149"/>
      <c r="F34" s="149"/>
      <c r="G34" s="149"/>
    </row>
    <row r="35" spans="1:7" x14ac:dyDescent="0.25">
      <c r="A35" s="1"/>
      <c r="B35" s="149"/>
      <c r="C35" s="149"/>
      <c r="D35" s="149"/>
      <c r="E35" s="149"/>
      <c r="F35" s="149"/>
      <c r="G35" s="149"/>
    </row>
    <row r="36" spans="1:7" x14ac:dyDescent="0.25">
      <c r="A36" s="1"/>
      <c r="B36" s="149"/>
      <c r="C36" s="149"/>
      <c r="D36" s="149"/>
      <c r="E36" s="149"/>
      <c r="F36" s="149"/>
      <c r="G36" s="149"/>
    </row>
    <row r="37" spans="1:7" x14ac:dyDescent="0.25">
      <c r="A37" s="1"/>
      <c r="B37" s="149"/>
      <c r="C37" s="149"/>
      <c r="D37" s="149"/>
      <c r="E37" s="149"/>
      <c r="F37" s="149"/>
      <c r="G37" s="149"/>
    </row>
    <row r="38" spans="1:7" x14ac:dyDescent="0.25">
      <c r="A38" s="1"/>
      <c r="B38" s="149"/>
      <c r="C38" s="149"/>
      <c r="D38" s="149"/>
      <c r="E38" s="149"/>
      <c r="F38" s="149"/>
      <c r="G38" s="149"/>
    </row>
    <row r="39" spans="1:7" x14ac:dyDescent="0.25">
      <c r="A39" s="1"/>
      <c r="B39" s="149"/>
      <c r="C39" s="149"/>
      <c r="D39" s="149"/>
      <c r="E39" s="149"/>
      <c r="F39" s="149"/>
      <c r="G39" s="149"/>
    </row>
    <row r="40" spans="1:7" x14ac:dyDescent="0.25">
      <c r="A40" s="1"/>
      <c r="B40" s="149"/>
      <c r="C40" s="149"/>
      <c r="D40" s="149"/>
      <c r="E40" s="149"/>
      <c r="F40" s="149"/>
      <c r="G40" s="149"/>
    </row>
    <row r="41" spans="1:7" x14ac:dyDescent="0.25">
      <c r="A41" s="1"/>
      <c r="B41" s="149"/>
      <c r="C41" s="149"/>
      <c r="D41" s="149"/>
      <c r="E41" s="149"/>
      <c r="F41" s="149"/>
      <c r="G41" s="149"/>
    </row>
    <row r="42" spans="1:7" x14ac:dyDescent="0.25">
      <c r="A42" s="1"/>
      <c r="B42" s="149"/>
      <c r="C42" s="149"/>
      <c r="D42" s="149"/>
      <c r="E42" s="149"/>
      <c r="F42" s="149"/>
      <c r="G42" s="149"/>
    </row>
    <row r="43" spans="1:7" x14ac:dyDescent="0.25">
      <c r="A43" s="1"/>
      <c r="B43" s="149"/>
      <c r="C43" s="149"/>
      <c r="D43" s="149"/>
      <c r="E43" s="149"/>
      <c r="F43" s="149"/>
      <c r="G43" s="149"/>
    </row>
    <row r="44" spans="1:7" x14ac:dyDescent="0.25">
      <c r="A44" s="1"/>
      <c r="B44" s="149"/>
      <c r="C44" s="149"/>
      <c r="D44" s="149"/>
      <c r="E44" s="149"/>
      <c r="F44" s="149"/>
      <c r="G44" s="149"/>
    </row>
    <row r="45" spans="1:7" x14ac:dyDescent="0.25">
      <c r="A45" s="1"/>
      <c r="B45" s="149"/>
      <c r="C45" s="149"/>
      <c r="D45" s="149"/>
      <c r="E45" s="149"/>
      <c r="F45" s="149"/>
      <c r="G45" s="149"/>
    </row>
    <row r="46" spans="1:7" x14ac:dyDescent="0.25">
      <c r="A46" s="1"/>
      <c r="B46" s="149"/>
      <c r="C46" s="149"/>
      <c r="D46" s="149"/>
      <c r="E46" s="149"/>
      <c r="F46" s="149"/>
      <c r="G46" s="149"/>
    </row>
    <row r="47" spans="1:7" x14ac:dyDescent="0.25">
      <c r="A47" s="1"/>
      <c r="B47" s="149"/>
      <c r="C47" s="149"/>
      <c r="D47" s="149"/>
      <c r="E47" s="149"/>
      <c r="F47" s="149"/>
      <c r="G47" s="149"/>
    </row>
    <row r="48" spans="1:7" x14ac:dyDescent="0.25">
      <c r="A48" s="1"/>
      <c r="B48" s="149"/>
      <c r="C48" s="149"/>
      <c r="D48" s="149"/>
      <c r="E48" s="149"/>
      <c r="F48" s="149"/>
      <c r="G48" s="149"/>
    </row>
    <row r="49" spans="1:7" x14ac:dyDescent="0.25">
      <c r="A49" s="1"/>
      <c r="B49" s="149"/>
      <c r="C49" s="149"/>
      <c r="D49" s="149"/>
      <c r="E49" s="149"/>
      <c r="F49" s="149"/>
      <c r="G49" s="149"/>
    </row>
    <row r="50" spans="1:7" x14ac:dyDescent="0.25">
      <c r="A50" s="1"/>
      <c r="B50" s="149"/>
      <c r="C50" s="149"/>
      <c r="D50" s="149"/>
      <c r="E50" s="149"/>
      <c r="F50" s="149"/>
      <c r="G50" s="149"/>
    </row>
    <row r="51" spans="1:7" x14ac:dyDescent="0.25">
      <c r="B51" s="178"/>
      <c r="C51" s="178"/>
      <c r="D51" s="178"/>
      <c r="E51" s="178"/>
      <c r="F51" s="178"/>
      <c r="G51" s="178"/>
    </row>
    <row r="52" spans="1:7" x14ac:dyDescent="0.25">
      <c r="B52" s="178"/>
      <c r="C52" s="178"/>
      <c r="D52" s="178"/>
      <c r="E52" s="178"/>
      <c r="F52" s="178"/>
      <c r="G52" s="178"/>
    </row>
    <row r="53" spans="1:7" x14ac:dyDescent="0.25">
      <c r="B53" s="178"/>
      <c r="C53" s="178"/>
      <c r="D53" s="178"/>
      <c r="E53" s="178"/>
      <c r="F53" s="178"/>
      <c r="G53" s="178"/>
    </row>
    <row r="54" spans="1:7" x14ac:dyDescent="0.25">
      <c r="B54" s="178"/>
      <c r="C54" s="178"/>
      <c r="D54" s="178"/>
      <c r="E54" s="178"/>
      <c r="F54" s="178"/>
      <c r="G54" s="178"/>
    </row>
    <row r="55" spans="1:7" x14ac:dyDescent="0.25">
      <c r="B55" s="178"/>
      <c r="C55" s="178"/>
      <c r="D55" s="178"/>
      <c r="E55" s="178"/>
      <c r="F55" s="178"/>
      <c r="G55" s="178"/>
    </row>
    <row r="56" spans="1:7" x14ac:dyDescent="0.25">
      <c r="B56" s="178"/>
      <c r="C56" s="178"/>
      <c r="D56" s="178"/>
      <c r="E56" s="178"/>
      <c r="F56" s="178"/>
      <c r="G56" s="178"/>
    </row>
    <row r="57" spans="1:7" x14ac:dyDescent="0.25">
      <c r="B57" s="178"/>
      <c r="C57" s="178"/>
      <c r="D57" s="178"/>
      <c r="E57" s="178"/>
      <c r="F57" s="178"/>
      <c r="G57" s="178"/>
    </row>
    <row r="58" spans="1:7" x14ac:dyDescent="0.25">
      <c r="B58" s="178"/>
      <c r="C58" s="178"/>
      <c r="D58" s="178"/>
      <c r="E58" s="178"/>
      <c r="F58" s="178"/>
      <c r="G58" s="178"/>
    </row>
    <row r="59" spans="1:7" x14ac:dyDescent="0.25">
      <c r="B59" s="178"/>
      <c r="C59" s="178"/>
      <c r="D59" s="178"/>
      <c r="E59" s="178"/>
      <c r="F59" s="178"/>
      <c r="G59" s="178"/>
    </row>
    <row r="60" spans="1:7" x14ac:dyDescent="0.25">
      <c r="B60" s="178"/>
      <c r="C60" s="178"/>
      <c r="D60" s="178"/>
      <c r="E60" s="178"/>
      <c r="F60" s="178"/>
      <c r="G60" s="178"/>
    </row>
    <row r="61" spans="1:7" x14ac:dyDescent="0.25">
      <c r="B61" s="178"/>
      <c r="C61" s="178"/>
      <c r="D61" s="178"/>
      <c r="E61" s="178"/>
      <c r="F61" s="178"/>
      <c r="G61" s="178"/>
    </row>
    <row r="62" spans="1:7" x14ac:dyDescent="0.25">
      <c r="B62" s="178"/>
      <c r="C62" s="178"/>
      <c r="D62" s="178"/>
      <c r="E62" s="178"/>
      <c r="F62" s="178"/>
      <c r="G62" s="178"/>
    </row>
    <row r="63" spans="1:7" x14ac:dyDescent="0.25">
      <c r="B63" s="178"/>
      <c r="C63" s="178"/>
      <c r="D63" s="178"/>
      <c r="E63" s="178"/>
      <c r="F63" s="178"/>
      <c r="G63" s="178"/>
    </row>
    <row r="64" spans="1:7" x14ac:dyDescent="0.25">
      <c r="B64" s="178"/>
      <c r="C64" s="178"/>
      <c r="D64" s="178"/>
      <c r="E64" s="178"/>
      <c r="F64" s="178"/>
      <c r="G64" s="178"/>
    </row>
    <row r="65" spans="2:7" x14ac:dyDescent="0.25">
      <c r="B65" s="178"/>
      <c r="C65" s="178"/>
      <c r="D65" s="178"/>
      <c r="E65" s="178"/>
      <c r="F65" s="178"/>
      <c r="G65" s="178"/>
    </row>
    <row r="66" spans="2:7" x14ac:dyDescent="0.25">
      <c r="B66" s="178"/>
      <c r="C66" s="178"/>
      <c r="D66" s="178"/>
      <c r="E66" s="178"/>
      <c r="F66" s="178"/>
      <c r="G66" s="178"/>
    </row>
    <row r="67" spans="2:7" x14ac:dyDescent="0.25">
      <c r="B67" s="178"/>
      <c r="C67" s="178"/>
      <c r="D67" s="178"/>
      <c r="E67" s="178"/>
      <c r="F67" s="178"/>
      <c r="G67" s="178"/>
    </row>
    <row r="68" spans="2:7" x14ac:dyDescent="0.25">
      <c r="B68" s="178"/>
      <c r="C68" s="178"/>
      <c r="D68" s="178"/>
      <c r="E68" s="178"/>
      <c r="F68" s="178"/>
      <c r="G68" s="178"/>
    </row>
    <row r="69" spans="2:7" x14ac:dyDescent="0.25">
      <c r="B69" s="178"/>
      <c r="C69" s="178"/>
      <c r="D69" s="178"/>
      <c r="E69" s="178"/>
      <c r="F69" s="178"/>
      <c r="G69" s="178"/>
    </row>
    <row r="70" spans="2:7" x14ac:dyDescent="0.25">
      <c r="B70" s="178"/>
      <c r="C70" s="178"/>
      <c r="D70" s="178"/>
      <c r="E70" s="178"/>
      <c r="F70" s="178"/>
      <c r="G70" s="178"/>
    </row>
    <row r="71" spans="2:7" x14ac:dyDescent="0.25">
      <c r="B71" s="178"/>
      <c r="C71" s="178"/>
      <c r="D71" s="178"/>
      <c r="E71" s="178"/>
      <c r="F71" s="178"/>
      <c r="G71" s="178"/>
    </row>
    <row r="72" spans="2:7" x14ac:dyDescent="0.25">
      <c r="B72" s="178"/>
      <c r="C72" s="178"/>
      <c r="D72" s="178"/>
      <c r="E72" s="178"/>
      <c r="F72" s="178"/>
      <c r="G72" s="178"/>
    </row>
    <row r="73" spans="2:7" x14ac:dyDescent="0.25">
      <c r="B73" s="178"/>
      <c r="C73" s="178"/>
      <c r="D73" s="178"/>
      <c r="E73" s="178"/>
      <c r="F73" s="178"/>
      <c r="G73" s="178"/>
    </row>
    <row r="74" spans="2:7" x14ac:dyDescent="0.25">
      <c r="B74" s="178"/>
      <c r="C74" s="178"/>
      <c r="D74" s="178"/>
      <c r="E74" s="178"/>
      <c r="F74" s="178"/>
      <c r="G74" s="178"/>
    </row>
    <row r="75" spans="2:7" x14ac:dyDescent="0.25">
      <c r="B75" s="178"/>
      <c r="C75" s="178"/>
      <c r="D75" s="178"/>
      <c r="E75" s="178"/>
      <c r="F75" s="178"/>
      <c r="G75" s="178"/>
    </row>
    <row r="76" spans="2:7" x14ac:dyDescent="0.25">
      <c r="B76" s="178"/>
      <c r="C76" s="178"/>
      <c r="D76" s="178"/>
      <c r="E76" s="178"/>
      <c r="F76" s="178"/>
      <c r="G76" s="178"/>
    </row>
    <row r="77" spans="2:7" x14ac:dyDescent="0.25">
      <c r="B77" s="178"/>
      <c r="C77" s="178"/>
      <c r="D77" s="178"/>
      <c r="E77" s="178"/>
      <c r="F77" s="178"/>
      <c r="G77" s="178"/>
    </row>
    <row r="78" spans="2:7" x14ac:dyDescent="0.25">
      <c r="B78" s="178"/>
      <c r="C78" s="178"/>
      <c r="D78" s="178"/>
      <c r="E78" s="178"/>
      <c r="F78" s="178"/>
      <c r="G78" s="178"/>
    </row>
    <row r="79" spans="2:7" x14ac:dyDescent="0.25">
      <c r="B79" s="178"/>
      <c r="C79" s="178"/>
      <c r="D79" s="178"/>
      <c r="E79" s="178"/>
      <c r="F79" s="178"/>
      <c r="G79" s="178"/>
    </row>
    <row r="80" spans="2:7" x14ac:dyDescent="0.25">
      <c r="B80" s="178"/>
      <c r="C80" s="178"/>
      <c r="D80" s="178"/>
      <c r="E80" s="178"/>
      <c r="F80" s="178"/>
      <c r="G80" s="178"/>
    </row>
    <row r="81" spans="2:7" x14ac:dyDescent="0.25">
      <c r="B81" s="178"/>
      <c r="C81" s="178"/>
      <c r="D81" s="178"/>
      <c r="E81" s="178"/>
      <c r="F81" s="178"/>
      <c r="G81" s="178"/>
    </row>
    <row r="82" spans="2:7" x14ac:dyDescent="0.25">
      <c r="B82" s="178"/>
      <c r="C82" s="178"/>
      <c r="D82" s="178"/>
      <c r="E82" s="178"/>
      <c r="F82" s="178"/>
      <c r="G82" s="178"/>
    </row>
    <row r="83" spans="2:7" x14ac:dyDescent="0.25">
      <c r="B83" s="178"/>
      <c r="C83" s="178"/>
      <c r="D83" s="178"/>
      <c r="E83" s="178"/>
      <c r="F83" s="178"/>
      <c r="G83" s="178"/>
    </row>
    <row r="84" spans="2:7" x14ac:dyDescent="0.25">
      <c r="B84" s="178"/>
      <c r="C84" s="178"/>
      <c r="D84" s="178"/>
      <c r="E84" s="178"/>
      <c r="F84" s="178"/>
      <c r="G84" s="178"/>
    </row>
    <row r="85" spans="2:7" x14ac:dyDescent="0.25">
      <c r="B85" s="178"/>
      <c r="C85" s="178"/>
      <c r="D85" s="178"/>
      <c r="E85" s="178"/>
      <c r="F85" s="178"/>
      <c r="G85" s="178"/>
    </row>
    <row r="86" spans="2:7" x14ac:dyDescent="0.25">
      <c r="B86" s="178"/>
      <c r="C86" s="178"/>
      <c r="D86" s="178"/>
      <c r="E86" s="178"/>
      <c r="F86" s="178"/>
      <c r="G86" s="178"/>
    </row>
    <row r="87" spans="2:7" x14ac:dyDescent="0.25">
      <c r="B87" s="178"/>
      <c r="C87" s="178"/>
      <c r="D87" s="178"/>
      <c r="E87" s="178"/>
      <c r="F87" s="178"/>
      <c r="G87" s="178"/>
    </row>
    <row r="88" spans="2:7" x14ac:dyDescent="0.25">
      <c r="B88" s="178"/>
      <c r="C88" s="178"/>
      <c r="D88" s="178"/>
      <c r="E88" s="178"/>
      <c r="F88" s="178"/>
      <c r="G88" s="178"/>
    </row>
    <row r="89" spans="2:7" x14ac:dyDescent="0.25">
      <c r="B89" s="178"/>
      <c r="C89" s="178"/>
      <c r="D89" s="178"/>
      <c r="E89" s="178"/>
      <c r="F89" s="178"/>
      <c r="G89" s="178"/>
    </row>
    <row r="90" spans="2:7" x14ac:dyDescent="0.25">
      <c r="B90" s="178"/>
      <c r="C90" s="178"/>
      <c r="D90" s="178"/>
      <c r="E90" s="178"/>
      <c r="F90" s="178"/>
      <c r="G90" s="178"/>
    </row>
    <row r="91" spans="2:7" x14ac:dyDescent="0.25">
      <c r="B91" s="178"/>
      <c r="C91" s="178"/>
      <c r="D91" s="178"/>
      <c r="E91" s="178"/>
      <c r="F91" s="178"/>
      <c r="G91" s="178"/>
    </row>
    <row r="92" spans="2:7" x14ac:dyDescent="0.25">
      <c r="B92" s="178"/>
      <c r="C92" s="178"/>
      <c r="D92" s="178"/>
      <c r="E92" s="178"/>
      <c r="F92" s="178"/>
      <c r="G92" s="178"/>
    </row>
    <row r="93" spans="2:7" x14ac:dyDescent="0.25">
      <c r="B93" s="178"/>
      <c r="C93" s="178"/>
      <c r="D93" s="178"/>
      <c r="E93" s="178"/>
      <c r="F93" s="178"/>
      <c r="G93" s="178"/>
    </row>
    <row r="94" spans="2:7" x14ac:dyDescent="0.25">
      <c r="B94" s="178"/>
      <c r="C94" s="178"/>
      <c r="D94" s="178"/>
      <c r="E94" s="178"/>
      <c r="F94" s="178"/>
      <c r="G94" s="178"/>
    </row>
    <row r="95" spans="2:7" x14ac:dyDescent="0.25">
      <c r="B95" s="178"/>
      <c r="C95" s="178"/>
      <c r="D95" s="178"/>
      <c r="E95" s="178"/>
      <c r="F95" s="178"/>
      <c r="G95" s="178"/>
    </row>
    <row r="96" spans="2:7" x14ac:dyDescent="0.25">
      <c r="B96" s="178"/>
      <c r="C96" s="178"/>
      <c r="D96" s="178"/>
      <c r="E96" s="178"/>
      <c r="F96" s="178"/>
      <c r="G96" s="178"/>
    </row>
    <row r="97" spans="2:7" x14ac:dyDescent="0.25">
      <c r="B97" s="178"/>
      <c r="C97" s="178"/>
      <c r="D97" s="178"/>
      <c r="E97" s="178"/>
      <c r="F97" s="178"/>
      <c r="G97" s="178"/>
    </row>
    <row r="98" spans="2:7" x14ac:dyDescent="0.25">
      <c r="B98" s="178"/>
      <c r="C98" s="178"/>
      <c r="D98" s="178"/>
      <c r="E98" s="178"/>
      <c r="F98" s="178"/>
      <c r="G98" s="178"/>
    </row>
    <row r="99" spans="2:7" x14ac:dyDescent="0.25">
      <c r="B99" s="178"/>
      <c r="C99" s="178"/>
      <c r="D99" s="178"/>
      <c r="E99" s="178"/>
      <c r="F99" s="178"/>
      <c r="G99" s="178"/>
    </row>
    <row r="100" spans="2:7" x14ac:dyDescent="0.25">
      <c r="B100" s="178"/>
      <c r="C100" s="178"/>
      <c r="D100" s="178"/>
      <c r="E100" s="178"/>
      <c r="F100" s="178"/>
      <c r="G100" s="178"/>
    </row>
    <row r="101" spans="2:7" x14ac:dyDescent="0.25">
      <c r="B101" s="178"/>
      <c r="C101" s="178"/>
      <c r="D101" s="178"/>
      <c r="E101" s="178"/>
      <c r="F101" s="178"/>
      <c r="G101" s="178"/>
    </row>
    <row r="102" spans="2:7" x14ac:dyDescent="0.25">
      <c r="B102" s="178"/>
      <c r="C102" s="178"/>
      <c r="D102" s="178"/>
      <c r="E102" s="178"/>
      <c r="F102" s="178"/>
      <c r="G102" s="178"/>
    </row>
    <row r="103" spans="2:7" x14ac:dyDescent="0.25">
      <c r="B103" s="178"/>
      <c r="C103" s="178"/>
      <c r="D103" s="178"/>
      <c r="E103" s="178"/>
      <c r="F103" s="178"/>
      <c r="G103" s="178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1"/>
  <sheetViews>
    <sheetView workbookViewId="0">
      <selection activeCell="F5" sqref="F5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111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6" t="s">
        <v>1</v>
      </c>
      <c r="C2" s="38"/>
      <c r="D2" s="39"/>
      <c r="E2" s="39"/>
      <c r="F2" s="39"/>
      <c r="G2" s="43" t="s">
        <v>14</v>
      </c>
      <c r="H2" s="16"/>
      <c r="I2" s="27"/>
      <c r="J2" s="31"/>
    </row>
    <row r="3" spans="1:23" ht="18" customHeight="1" x14ac:dyDescent="0.25">
      <c r="A3" s="11"/>
      <c r="B3" s="23"/>
      <c r="C3" s="20"/>
      <c r="D3" s="17"/>
      <c r="E3" s="17"/>
      <c r="F3" s="17"/>
      <c r="G3" s="46" t="s">
        <v>16</v>
      </c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28"/>
      <c r="J4" s="32"/>
    </row>
    <row r="5" spans="1:23" ht="18" customHeight="1" thickBot="1" x14ac:dyDescent="0.3">
      <c r="A5" s="11"/>
      <c r="B5" s="45" t="s">
        <v>17</v>
      </c>
      <c r="C5" s="20"/>
      <c r="D5" s="17"/>
      <c r="E5" s="17"/>
      <c r="F5" s="46" t="s">
        <v>112</v>
      </c>
      <c r="G5" s="17"/>
      <c r="H5" s="17"/>
      <c r="I5" s="44" t="s">
        <v>18</v>
      </c>
      <c r="J5" s="47"/>
    </row>
    <row r="6" spans="1:23" ht="18" customHeight="1" thickTop="1" x14ac:dyDescent="0.25">
      <c r="A6" s="11"/>
      <c r="B6" s="56" t="s">
        <v>19</v>
      </c>
      <c r="C6" s="52"/>
      <c r="D6" s="53"/>
      <c r="E6" s="53"/>
      <c r="F6" s="53"/>
      <c r="G6" s="57" t="s">
        <v>20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21</v>
      </c>
      <c r="H7" s="18"/>
      <c r="I7" s="29"/>
      <c r="J7" s="50"/>
    </row>
    <row r="8" spans="1:23" ht="18" customHeight="1" x14ac:dyDescent="0.25">
      <c r="A8" s="11"/>
      <c r="B8" s="45" t="s">
        <v>22</v>
      </c>
      <c r="C8" s="20"/>
      <c r="D8" s="17"/>
      <c r="E8" s="17"/>
      <c r="F8" s="17"/>
      <c r="G8" s="46" t="s">
        <v>20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21</v>
      </c>
      <c r="H9" s="17"/>
      <c r="I9" s="28"/>
      <c r="J9" s="32"/>
    </row>
    <row r="10" spans="1:23" ht="18" customHeight="1" x14ac:dyDescent="0.25">
      <c r="A10" s="11"/>
      <c r="B10" s="45" t="s">
        <v>23</v>
      </c>
      <c r="C10" s="20"/>
      <c r="D10" s="17"/>
      <c r="E10" s="17"/>
      <c r="F10" s="17"/>
      <c r="G10" s="46" t="s">
        <v>20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21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24</v>
      </c>
      <c r="C15" s="92" t="s">
        <v>6</v>
      </c>
      <c r="D15" s="92" t="s">
        <v>51</v>
      </c>
      <c r="E15" s="93" t="s">
        <v>52</v>
      </c>
      <c r="F15" s="105" t="s">
        <v>53</v>
      </c>
      <c r="G15" s="59" t="s">
        <v>29</v>
      </c>
      <c r="H15" s="62" t="s">
        <v>30</v>
      </c>
      <c r="I15" s="27"/>
      <c r="J15" s="55"/>
    </row>
    <row r="16" spans="1:23" ht="18" customHeight="1" x14ac:dyDescent="0.25">
      <c r="A16" s="11"/>
      <c r="B16" s="94">
        <v>1</v>
      </c>
      <c r="C16" s="95" t="s">
        <v>25</v>
      </c>
      <c r="D16" s="96">
        <f>'Kryci_list 4160'!D16</f>
        <v>0</v>
      </c>
      <c r="E16" s="97">
        <f>'Kryci_list 4160'!E16</f>
        <v>0</v>
      </c>
      <c r="F16" s="106">
        <f>'Kryci_list 4160'!F16</f>
        <v>0</v>
      </c>
      <c r="G16" s="60">
        <v>6</v>
      </c>
      <c r="H16" s="115" t="s">
        <v>31</v>
      </c>
      <c r="I16" s="129"/>
      <c r="J16" s="126">
        <f>Rekapitulácia!F8</f>
        <v>0</v>
      </c>
    </row>
    <row r="17" spans="1:10" ht="18" customHeight="1" x14ac:dyDescent="0.25">
      <c r="A17" s="11"/>
      <c r="B17" s="67">
        <v>2</v>
      </c>
      <c r="C17" s="71" t="s">
        <v>26</v>
      </c>
      <c r="D17" s="78">
        <f>'Kryci_list 4160'!D17</f>
        <v>0</v>
      </c>
      <c r="E17" s="76">
        <f>'Kryci_list 4160'!E17</f>
        <v>0</v>
      </c>
      <c r="F17" s="81">
        <f>'Kryci_list 4160'!F17</f>
        <v>0</v>
      </c>
      <c r="G17" s="61">
        <v>7</v>
      </c>
      <c r="H17" s="116" t="s">
        <v>32</v>
      </c>
      <c r="I17" s="129"/>
      <c r="J17" s="127">
        <f>Rekapitulácia!E8</f>
        <v>0</v>
      </c>
    </row>
    <row r="18" spans="1:10" ht="18" customHeight="1" x14ac:dyDescent="0.25">
      <c r="A18" s="11"/>
      <c r="B18" s="68">
        <v>3</v>
      </c>
      <c r="C18" s="72" t="s">
        <v>27</v>
      </c>
      <c r="D18" s="79">
        <f>'Kryci_list 4160'!D18</f>
        <v>0</v>
      </c>
      <c r="E18" s="77">
        <f>'Kryci_list 4160'!E18</f>
        <v>0</v>
      </c>
      <c r="F18" s="82">
        <f>'Kryci_list 4160'!F18</f>
        <v>0</v>
      </c>
      <c r="G18" s="61">
        <v>8</v>
      </c>
      <c r="H18" s="116" t="s">
        <v>33</v>
      </c>
      <c r="I18" s="129"/>
      <c r="J18" s="127">
        <f>Rekapitulácia!D8</f>
        <v>0</v>
      </c>
    </row>
    <row r="19" spans="1:10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10" ht="18" customHeight="1" thickBot="1" x14ac:dyDescent="0.3">
      <c r="A20" s="11"/>
      <c r="B20" s="68">
        <v>5</v>
      </c>
      <c r="C20" s="74" t="s">
        <v>28</v>
      </c>
      <c r="D20" s="80"/>
      <c r="E20" s="100"/>
      <c r="F20" s="107">
        <f>SUM(F16:F19)</f>
        <v>0</v>
      </c>
      <c r="G20" s="61">
        <v>10</v>
      </c>
      <c r="H20" s="116" t="s">
        <v>28</v>
      </c>
      <c r="I20" s="131"/>
      <c r="J20" s="99">
        <f>SUM(J16:J19)</f>
        <v>0</v>
      </c>
    </row>
    <row r="21" spans="1:10" ht="18" customHeight="1" thickTop="1" x14ac:dyDescent="0.25">
      <c r="A21" s="11"/>
      <c r="B21" s="65" t="s">
        <v>41</v>
      </c>
      <c r="C21" s="69" t="s">
        <v>7</v>
      </c>
      <c r="D21" s="75"/>
      <c r="E21" s="19"/>
      <c r="F21" s="98"/>
      <c r="G21" s="65" t="s">
        <v>47</v>
      </c>
      <c r="H21" s="62" t="s">
        <v>7</v>
      </c>
      <c r="I21" s="29"/>
      <c r="J21" s="132"/>
    </row>
    <row r="22" spans="1:10" ht="18" customHeight="1" x14ac:dyDescent="0.25">
      <c r="A22" s="11"/>
      <c r="B22" s="60">
        <v>11</v>
      </c>
      <c r="C22" s="63" t="s">
        <v>42</v>
      </c>
      <c r="D22" s="87"/>
      <c r="E22" s="90"/>
      <c r="F22" s="81">
        <f>'Kryci_list 4160'!F22</f>
        <v>0</v>
      </c>
      <c r="G22" s="60">
        <v>16</v>
      </c>
      <c r="H22" s="115" t="s">
        <v>48</v>
      </c>
      <c r="I22" s="129"/>
      <c r="J22" s="126">
        <f>'Kryci_list 4160'!J22</f>
        <v>0</v>
      </c>
    </row>
    <row r="23" spans="1:10" ht="18" customHeight="1" x14ac:dyDescent="0.25">
      <c r="A23" s="11"/>
      <c r="B23" s="61">
        <v>12</v>
      </c>
      <c r="C23" s="64" t="s">
        <v>43</v>
      </c>
      <c r="D23" s="66"/>
      <c r="E23" s="90"/>
      <c r="F23" s="82">
        <f>'Kryci_list 4160'!F23</f>
        <v>0</v>
      </c>
      <c r="G23" s="61">
        <v>17</v>
      </c>
      <c r="H23" s="116" t="s">
        <v>49</v>
      </c>
      <c r="I23" s="129"/>
      <c r="J23" s="127">
        <f>'Kryci_list 4160'!J23</f>
        <v>0</v>
      </c>
    </row>
    <row r="24" spans="1:10" ht="18" customHeight="1" x14ac:dyDescent="0.25">
      <c r="A24" s="11"/>
      <c r="B24" s="61">
        <v>13</v>
      </c>
      <c r="C24" s="64" t="s">
        <v>44</v>
      </c>
      <c r="D24" s="66"/>
      <c r="E24" s="90"/>
      <c r="F24" s="82">
        <f>'Kryci_list 4160'!F24</f>
        <v>0</v>
      </c>
      <c r="G24" s="61">
        <v>18</v>
      </c>
      <c r="H24" s="116" t="s">
        <v>50</v>
      </c>
      <c r="I24" s="129"/>
      <c r="J24" s="127">
        <f>'Kryci_list 4160'!J24</f>
        <v>0</v>
      </c>
    </row>
    <row r="25" spans="1:10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7"/>
    </row>
    <row r="26" spans="1:10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28</v>
      </c>
      <c r="I26" s="131"/>
      <c r="J26" s="99">
        <f>SUM(J22:J25)+SUM(F22:F25)</f>
        <v>0</v>
      </c>
    </row>
    <row r="27" spans="1:10" ht="18" customHeight="1" thickTop="1" x14ac:dyDescent="0.25">
      <c r="A27" s="11"/>
      <c r="B27" s="101"/>
      <c r="C27" s="143" t="s">
        <v>56</v>
      </c>
      <c r="D27" s="136"/>
      <c r="E27" s="102"/>
      <c r="F27" s="30"/>
      <c r="G27" s="109" t="s">
        <v>34</v>
      </c>
      <c r="H27" s="104" t="s">
        <v>35</v>
      </c>
      <c r="I27" s="29"/>
      <c r="J27" s="33"/>
    </row>
    <row r="28" spans="1:10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36</v>
      </c>
      <c r="I28" s="122"/>
      <c r="J28" s="118">
        <f>F20+J20+F26+J26</f>
        <v>0</v>
      </c>
    </row>
    <row r="29" spans="1:10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37</v>
      </c>
      <c r="I29" s="123">
        <f>Rekapitulácia!B9</f>
        <v>0</v>
      </c>
      <c r="J29" s="119">
        <f>ROUND(((ROUND(I29,2)*20)/100),2)*1</f>
        <v>0</v>
      </c>
    </row>
    <row r="30" spans="1:10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38</v>
      </c>
      <c r="I30" s="89">
        <f>Rekapitulácia!B10</f>
        <v>0</v>
      </c>
      <c r="J30" s="120">
        <f>ROUND(((ROUND(I30,2)*0)/100),2)</f>
        <v>0</v>
      </c>
    </row>
    <row r="31" spans="1:10" ht="18" customHeight="1" x14ac:dyDescent="0.25">
      <c r="A31" s="11"/>
      <c r="B31" s="24"/>
      <c r="C31" s="139"/>
      <c r="D31" s="140"/>
      <c r="E31" s="22"/>
      <c r="F31" s="11"/>
      <c r="G31" s="61">
        <v>24</v>
      </c>
      <c r="H31" s="116" t="s">
        <v>39</v>
      </c>
      <c r="I31" s="28"/>
      <c r="J31" s="189">
        <f>SUM(J28:J30)</f>
        <v>0</v>
      </c>
    </row>
    <row r="32" spans="1:10" ht="18" customHeight="1" thickBot="1" x14ac:dyDescent="0.3">
      <c r="A32" s="11"/>
      <c r="B32" s="48"/>
      <c r="C32" s="117"/>
      <c r="D32" s="124"/>
      <c r="E32" s="84"/>
      <c r="F32" s="85"/>
      <c r="G32" s="185" t="s">
        <v>40</v>
      </c>
      <c r="H32" s="186"/>
      <c r="I32" s="187"/>
      <c r="J32" s="188"/>
    </row>
    <row r="33" spans="1:10" ht="18" customHeight="1" thickTop="1" x14ac:dyDescent="0.25">
      <c r="A33" s="11"/>
      <c r="B33" s="101"/>
      <c r="C33" s="102"/>
      <c r="D33" s="141" t="s">
        <v>54</v>
      </c>
      <c r="E33" s="15"/>
      <c r="F33" s="15"/>
      <c r="G33" s="14"/>
      <c r="H33" s="141" t="s">
        <v>55</v>
      </c>
      <c r="I33" s="30"/>
      <c r="J33" s="34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1"/>
  <sheetViews>
    <sheetView workbookViewId="0">
      <selection activeCell="F5" sqref="F5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14</v>
      </c>
      <c r="H2" s="16"/>
      <c r="I2" s="27"/>
      <c r="J2" s="31"/>
    </row>
    <row r="3" spans="1:23" ht="18" customHeight="1" x14ac:dyDescent="0.25">
      <c r="A3" s="11"/>
      <c r="B3" s="40" t="s">
        <v>15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16</v>
      </c>
      <c r="J4" s="32"/>
    </row>
    <row r="5" spans="1:23" ht="18" customHeight="1" thickBot="1" x14ac:dyDescent="0.3">
      <c r="A5" s="11"/>
      <c r="B5" s="45" t="s">
        <v>17</v>
      </c>
      <c r="C5" s="20"/>
      <c r="D5" s="17"/>
      <c r="E5" s="17"/>
      <c r="F5" s="46" t="s">
        <v>112</v>
      </c>
      <c r="G5" s="17"/>
      <c r="H5" s="17"/>
      <c r="I5" s="44" t="s">
        <v>18</v>
      </c>
      <c r="J5" s="47"/>
    </row>
    <row r="6" spans="1:23" ht="18" customHeight="1" thickTop="1" x14ac:dyDescent="0.25">
      <c r="A6" s="11"/>
      <c r="B6" s="56" t="s">
        <v>19</v>
      </c>
      <c r="C6" s="52"/>
      <c r="D6" s="53"/>
      <c r="E6" s="53"/>
      <c r="F6" s="53"/>
      <c r="G6" s="57" t="s">
        <v>20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21</v>
      </c>
      <c r="H7" s="18"/>
      <c r="I7" s="29"/>
      <c r="J7" s="50"/>
    </row>
    <row r="8" spans="1:23" ht="18" customHeight="1" x14ac:dyDescent="0.25">
      <c r="A8" s="11"/>
      <c r="B8" s="45" t="s">
        <v>22</v>
      </c>
      <c r="C8" s="20"/>
      <c r="D8" s="17"/>
      <c r="E8" s="17"/>
      <c r="F8" s="17"/>
      <c r="G8" s="46" t="s">
        <v>20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21</v>
      </c>
      <c r="H9" s="17"/>
      <c r="I9" s="28"/>
      <c r="J9" s="32"/>
    </row>
    <row r="10" spans="1:23" ht="18" customHeight="1" x14ac:dyDescent="0.25">
      <c r="A10" s="11"/>
      <c r="B10" s="45" t="s">
        <v>23</v>
      </c>
      <c r="C10" s="20"/>
      <c r="D10" s="17"/>
      <c r="E10" s="17"/>
      <c r="F10" s="17"/>
      <c r="G10" s="46" t="s">
        <v>20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21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24</v>
      </c>
      <c r="C15" s="92" t="s">
        <v>6</v>
      </c>
      <c r="D15" s="92" t="s">
        <v>51</v>
      </c>
      <c r="E15" s="93" t="s">
        <v>52</v>
      </c>
      <c r="F15" s="105" t="s">
        <v>53</v>
      </c>
      <c r="G15" s="59" t="s">
        <v>29</v>
      </c>
      <c r="H15" s="62" t="s">
        <v>30</v>
      </c>
      <c r="I15" s="27"/>
      <c r="J15" s="55"/>
    </row>
    <row r="16" spans="1:23" ht="18" customHeight="1" x14ac:dyDescent="0.25">
      <c r="A16" s="11"/>
      <c r="B16" s="94">
        <v>1</v>
      </c>
      <c r="C16" s="95" t="s">
        <v>25</v>
      </c>
      <c r="D16" s="96">
        <f>'Rekap 4160'!B14</f>
        <v>0</v>
      </c>
      <c r="E16" s="97">
        <f>'Rekap 4160'!C14</f>
        <v>0</v>
      </c>
      <c r="F16" s="106">
        <f>'Rekap 4160'!D14</f>
        <v>0</v>
      </c>
      <c r="G16" s="60">
        <v>6</v>
      </c>
      <c r="H16" s="115" t="s">
        <v>31</v>
      </c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26</v>
      </c>
      <c r="D17" s="78"/>
      <c r="E17" s="76"/>
      <c r="F17" s="81"/>
      <c r="G17" s="61">
        <v>7</v>
      </c>
      <c r="H17" s="116" t="s">
        <v>32</v>
      </c>
      <c r="I17" s="129"/>
      <c r="J17" s="127">
        <f>'SO 4160'!Z33</f>
        <v>0</v>
      </c>
    </row>
    <row r="18" spans="1:26" ht="18" customHeight="1" x14ac:dyDescent="0.25">
      <c r="A18" s="11"/>
      <c r="B18" s="68">
        <v>3</v>
      </c>
      <c r="C18" s="72" t="s">
        <v>27</v>
      </c>
      <c r="D18" s="79"/>
      <c r="E18" s="77"/>
      <c r="F18" s="82"/>
      <c r="G18" s="61">
        <v>8</v>
      </c>
      <c r="H18" s="116" t="s">
        <v>33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28</v>
      </c>
      <c r="D20" s="80"/>
      <c r="E20" s="100"/>
      <c r="F20" s="107">
        <f>SUM(F16:F19)</f>
        <v>0</v>
      </c>
      <c r="G20" s="61">
        <v>10</v>
      </c>
      <c r="H20" s="116" t="s">
        <v>28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41</v>
      </c>
      <c r="C21" s="69" t="s">
        <v>7</v>
      </c>
      <c r="D21" s="75"/>
      <c r="E21" s="19"/>
      <c r="F21" s="98"/>
      <c r="G21" s="65" t="s">
        <v>47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42</v>
      </c>
      <c r="D22" s="87"/>
      <c r="E22" s="89" t="s">
        <v>45</v>
      </c>
      <c r="F22" s="81">
        <f>((F16*U22*0)+(F17*V22*0)+(F18*W22*0))/100</f>
        <v>0</v>
      </c>
      <c r="G22" s="60">
        <v>16</v>
      </c>
      <c r="H22" s="115" t="s">
        <v>48</v>
      </c>
      <c r="I22" s="130" t="s">
        <v>45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43</v>
      </c>
      <c r="D23" s="66"/>
      <c r="E23" s="89" t="s">
        <v>46</v>
      </c>
      <c r="F23" s="82">
        <f>((F16*U23*0)+(F17*V23*0)+(F18*W23*0))/100</f>
        <v>0</v>
      </c>
      <c r="G23" s="61">
        <v>17</v>
      </c>
      <c r="H23" s="116" t="s">
        <v>49</v>
      </c>
      <c r="I23" s="130" t="s">
        <v>45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44</v>
      </c>
      <c r="D24" s="66"/>
      <c r="E24" s="89" t="s">
        <v>45</v>
      </c>
      <c r="F24" s="82">
        <f>((F16*U24*0)+(F17*V24*0)+(F18*W24*0))/100</f>
        <v>0</v>
      </c>
      <c r="G24" s="61">
        <v>18</v>
      </c>
      <c r="H24" s="116" t="s">
        <v>50</v>
      </c>
      <c r="I24" s="130" t="s">
        <v>46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28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56</v>
      </c>
      <c r="D27" s="136"/>
      <c r="E27" s="102"/>
      <c r="F27" s="30"/>
      <c r="G27" s="109" t="s">
        <v>34</v>
      </c>
      <c r="H27" s="104" t="s">
        <v>35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36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37</v>
      </c>
      <c r="I29" s="123">
        <f>J28-SUM('SO 4160'!K9:'SO 4160'!K32)</f>
        <v>0</v>
      </c>
      <c r="J29" s="119">
        <f>ROUND(((ROUND(I29,2)*20)*1/100),2)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38</v>
      </c>
      <c r="I30" s="89">
        <f>SUM('SO 4160'!K9:'SO 4160'!K32)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39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40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54</v>
      </c>
      <c r="E33" s="15"/>
      <c r="F33" s="103"/>
      <c r="G33" s="111">
        <v>26</v>
      </c>
      <c r="H33" s="142" t="s">
        <v>55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00"/>
  <sheetViews>
    <sheetView workbookViewId="0">
      <selection activeCell="D3" sqref="D3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45" t="s">
        <v>19</v>
      </c>
      <c r="B1" s="144"/>
      <c r="C1" s="144"/>
      <c r="D1" s="145" t="s">
        <v>112</v>
      </c>
      <c r="E1" s="144"/>
      <c r="F1" s="144"/>
      <c r="W1">
        <v>30.126000000000001</v>
      </c>
    </row>
    <row r="2" spans="1:26" x14ac:dyDescent="0.25">
      <c r="A2" s="145" t="s">
        <v>23</v>
      </c>
      <c r="B2" s="144"/>
      <c r="C2" s="144"/>
      <c r="D2" s="145" t="s">
        <v>16</v>
      </c>
      <c r="E2" s="144"/>
      <c r="F2" s="144"/>
    </row>
    <row r="3" spans="1:26" x14ac:dyDescent="0.25">
      <c r="A3" s="145" t="s">
        <v>22</v>
      </c>
      <c r="B3" s="144"/>
      <c r="C3" s="144"/>
      <c r="D3" s="145" t="s">
        <v>113</v>
      </c>
      <c r="E3" s="144"/>
      <c r="F3" s="144"/>
    </row>
    <row r="4" spans="1:26" x14ac:dyDescent="0.25">
      <c r="A4" s="145" t="s">
        <v>1</v>
      </c>
      <c r="B4" s="144"/>
      <c r="C4" s="144"/>
      <c r="D4" s="144"/>
      <c r="E4" s="144"/>
      <c r="F4" s="144"/>
    </row>
    <row r="5" spans="1:26" x14ac:dyDescent="0.25">
      <c r="A5" s="145" t="s">
        <v>15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46" t="s">
        <v>60</v>
      </c>
      <c r="B8" s="144"/>
      <c r="C8" s="144"/>
      <c r="D8" s="144"/>
      <c r="E8" s="144"/>
      <c r="F8" s="144"/>
    </row>
    <row r="9" spans="1:26" x14ac:dyDescent="0.25">
      <c r="A9" s="147" t="s">
        <v>57</v>
      </c>
      <c r="B9" s="147" t="s">
        <v>51</v>
      </c>
      <c r="C9" s="147" t="s">
        <v>52</v>
      </c>
      <c r="D9" s="147" t="s">
        <v>28</v>
      </c>
      <c r="E9" s="147" t="s">
        <v>58</v>
      </c>
      <c r="F9" s="147" t="s">
        <v>59</v>
      </c>
    </row>
    <row r="10" spans="1:26" x14ac:dyDescent="0.25">
      <c r="A10" s="154" t="s">
        <v>61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156" t="s">
        <v>62</v>
      </c>
      <c r="B11" s="157">
        <f>'SO 4160'!L18</f>
        <v>0</v>
      </c>
      <c r="C11" s="157">
        <f>'SO 4160'!M18</f>
        <v>0</v>
      </c>
      <c r="D11" s="157">
        <f>'SO 4160'!I18</f>
        <v>0</v>
      </c>
      <c r="E11" s="158">
        <f>'SO 4160'!P18</f>
        <v>4.6500000000000004</v>
      </c>
      <c r="F11" s="158">
        <f>'SO 4160'!S18</f>
        <v>0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56" t="s">
        <v>63</v>
      </c>
      <c r="B12" s="157">
        <f>'SO 4160'!L26</f>
        <v>0</v>
      </c>
      <c r="C12" s="157">
        <f>'SO 4160'!M26</f>
        <v>0</v>
      </c>
      <c r="D12" s="157">
        <f>'SO 4160'!I26</f>
        <v>0</v>
      </c>
      <c r="E12" s="158">
        <f>'SO 4160'!P26</f>
        <v>5.04</v>
      </c>
      <c r="F12" s="158">
        <f>'SO 4160'!S26</f>
        <v>0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56" t="s">
        <v>64</v>
      </c>
      <c r="B13" s="157">
        <f>'SO 4160'!L30</f>
        <v>0</v>
      </c>
      <c r="C13" s="157">
        <f>'SO 4160'!M30</f>
        <v>0</v>
      </c>
      <c r="D13" s="157">
        <f>'SO 4160'!I30</f>
        <v>0</v>
      </c>
      <c r="E13" s="158">
        <f>'SO 4160'!P30</f>
        <v>0</v>
      </c>
      <c r="F13" s="158">
        <f>'SO 4160'!S30</f>
        <v>0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x14ac:dyDescent="0.25">
      <c r="A14" s="2" t="s">
        <v>61</v>
      </c>
      <c r="B14" s="159">
        <f>'SO 4160'!L32</f>
        <v>0</v>
      </c>
      <c r="C14" s="159">
        <f>'SO 4160'!M32</f>
        <v>0</v>
      </c>
      <c r="D14" s="159">
        <f>'SO 4160'!I32</f>
        <v>0</v>
      </c>
      <c r="E14" s="160">
        <f>'SO 4160'!P32</f>
        <v>9.69</v>
      </c>
      <c r="F14" s="160">
        <f>'SO 4160'!S32</f>
        <v>0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x14ac:dyDescent="0.25">
      <c r="A15" s="1"/>
      <c r="B15" s="149"/>
      <c r="C15" s="149"/>
      <c r="D15" s="149"/>
      <c r="E15" s="148"/>
      <c r="F15" s="148"/>
    </row>
    <row r="16" spans="1:26" x14ac:dyDescent="0.25">
      <c r="A16" s="2" t="s">
        <v>65</v>
      </c>
      <c r="B16" s="159">
        <f>'SO 4160'!L33</f>
        <v>0</v>
      </c>
      <c r="C16" s="159">
        <f>'SO 4160'!M33</f>
        <v>0</v>
      </c>
      <c r="D16" s="159">
        <f>'SO 4160'!I33</f>
        <v>0</v>
      </c>
      <c r="E16" s="160">
        <f>'SO 4160'!P33</f>
        <v>9.69</v>
      </c>
      <c r="F16" s="160">
        <f>'SO 4160'!S33</f>
        <v>0</v>
      </c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</row>
    <row r="17" spans="1:6" x14ac:dyDescent="0.25">
      <c r="A17" s="1"/>
      <c r="B17" s="149"/>
      <c r="C17" s="149"/>
      <c r="D17" s="149"/>
      <c r="E17" s="148"/>
      <c r="F17" s="148"/>
    </row>
    <row r="18" spans="1:6" x14ac:dyDescent="0.25">
      <c r="A18" s="1"/>
      <c r="B18" s="149"/>
      <c r="C18" s="149"/>
      <c r="D18" s="149"/>
      <c r="E18" s="148"/>
      <c r="F18" s="148"/>
    </row>
    <row r="19" spans="1:6" x14ac:dyDescent="0.25">
      <c r="A19" s="1"/>
      <c r="B19" s="149"/>
      <c r="C19" s="149"/>
      <c r="D19" s="149"/>
      <c r="E19" s="148"/>
      <c r="F19" s="148"/>
    </row>
    <row r="20" spans="1:6" x14ac:dyDescent="0.25">
      <c r="A20" s="1"/>
      <c r="B20" s="149"/>
      <c r="C20" s="149"/>
      <c r="D20" s="149"/>
      <c r="E20" s="148"/>
      <c r="F20" s="148"/>
    </row>
    <row r="21" spans="1:6" x14ac:dyDescent="0.25">
      <c r="A21" s="1"/>
      <c r="B21" s="149"/>
      <c r="C21" s="149"/>
      <c r="D21" s="149"/>
      <c r="E21" s="148"/>
      <c r="F21" s="148"/>
    </row>
    <row r="22" spans="1:6" x14ac:dyDescent="0.25">
      <c r="A22" s="1"/>
      <c r="B22" s="149"/>
      <c r="C22" s="149"/>
      <c r="D22" s="149"/>
      <c r="E22" s="148"/>
      <c r="F22" s="148"/>
    </row>
    <row r="23" spans="1:6" x14ac:dyDescent="0.25">
      <c r="A23" s="1"/>
      <c r="B23" s="149"/>
      <c r="C23" s="149"/>
      <c r="D23" s="149"/>
      <c r="E23" s="148"/>
      <c r="F23" s="148"/>
    </row>
    <row r="24" spans="1:6" x14ac:dyDescent="0.25">
      <c r="A24" s="1"/>
      <c r="B24" s="149"/>
      <c r="C24" s="149"/>
      <c r="D24" s="149"/>
      <c r="E24" s="148"/>
      <c r="F24" s="148"/>
    </row>
    <row r="25" spans="1:6" x14ac:dyDescent="0.25">
      <c r="A25" s="1"/>
      <c r="B25" s="149"/>
      <c r="C25" s="149"/>
      <c r="D25" s="149"/>
      <c r="E25" s="148"/>
      <c r="F25" s="148"/>
    </row>
    <row r="26" spans="1:6" x14ac:dyDescent="0.25">
      <c r="A26" s="1"/>
      <c r="B26" s="149"/>
      <c r="C26" s="149"/>
      <c r="D26" s="149"/>
      <c r="E26" s="148"/>
      <c r="F26" s="148"/>
    </row>
    <row r="27" spans="1:6" x14ac:dyDescent="0.25">
      <c r="A27" s="1"/>
      <c r="B27" s="149"/>
      <c r="C27" s="149"/>
      <c r="D27" s="149"/>
      <c r="E27" s="148"/>
      <c r="F27" s="148"/>
    </row>
    <row r="28" spans="1:6" x14ac:dyDescent="0.25">
      <c r="A28" s="1"/>
      <c r="B28" s="149"/>
      <c r="C28" s="149"/>
      <c r="D28" s="149"/>
      <c r="E28" s="148"/>
      <c r="F28" s="148"/>
    </row>
    <row r="29" spans="1:6" x14ac:dyDescent="0.25">
      <c r="A29" s="1"/>
      <c r="B29" s="149"/>
      <c r="C29" s="149"/>
      <c r="D29" s="149"/>
      <c r="E29" s="148"/>
      <c r="F29" s="148"/>
    </row>
    <row r="30" spans="1:6" x14ac:dyDescent="0.25">
      <c r="A30" s="1"/>
      <c r="B30" s="149"/>
      <c r="C30" s="149"/>
      <c r="D30" s="149"/>
      <c r="E30" s="148"/>
      <c r="F30" s="148"/>
    </row>
    <row r="31" spans="1:6" x14ac:dyDescent="0.25">
      <c r="A31" s="1"/>
      <c r="B31" s="149"/>
      <c r="C31" s="149"/>
      <c r="D31" s="149"/>
      <c r="E31" s="148"/>
      <c r="F31" s="148"/>
    </row>
    <row r="32" spans="1:6" x14ac:dyDescent="0.25">
      <c r="A32" s="1"/>
      <c r="B32" s="149"/>
      <c r="C32" s="149"/>
      <c r="D32" s="149"/>
      <c r="E32" s="148"/>
      <c r="F32" s="148"/>
    </row>
    <row r="33" spans="1:6" x14ac:dyDescent="0.25">
      <c r="A33" s="1"/>
      <c r="B33" s="149"/>
      <c r="C33" s="149"/>
      <c r="D33" s="149"/>
      <c r="E33" s="148"/>
      <c r="F33" s="148"/>
    </row>
    <row r="34" spans="1:6" x14ac:dyDescent="0.25">
      <c r="A34" s="1"/>
      <c r="B34" s="149"/>
      <c r="C34" s="149"/>
      <c r="D34" s="149"/>
      <c r="E34" s="148"/>
      <c r="F34" s="148"/>
    </row>
    <row r="35" spans="1:6" x14ac:dyDescent="0.25">
      <c r="A35" s="1"/>
      <c r="B35" s="149"/>
      <c r="C35" s="149"/>
      <c r="D35" s="149"/>
      <c r="E35" s="148"/>
      <c r="F35" s="148"/>
    </row>
    <row r="36" spans="1:6" x14ac:dyDescent="0.25">
      <c r="A36" s="1"/>
      <c r="B36" s="149"/>
      <c r="C36" s="149"/>
      <c r="D36" s="149"/>
      <c r="E36" s="148"/>
      <c r="F36" s="148"/>
    </row>
    <row r="37" spans="1:6" x14ac:dyDescent="0.25">
      <c r="A37" s="1"/>
      <c r="B37" s="149"/>
      <c r="C37" s="149"/>
      <c r="D37" s="149"/>
      <c r="E37" s="148"/>
      <c r="F37" s="148"/>
    </row>
    <row r="38" spans="1:6" x14ac:dyDescent="0.25">
      <c r="A38" s="1"/>
      <c r="B38" s="149"/>
      <c r="C38" s="149"/>
      <c r="D38" s="149"/>
      <c r="E38" s="148"/>
      <c r="F38" s="148"/>
    </row>
    <row r="39" spans="1:6" x14ac:dyDescent="0.25">
      <c r="A39" s="1"/>
      <c r="B39" s="149"/>
      <c r="C39" s="149"/>
      <c r="D39" s="149"/>
      <c r="E39" s="148"/>
      <c r="F39" s="148"/>
    </row>
    <row r="40" spans="1:6" x14ac:dyDescent="0.25">
      <c r="A40" s="1"/>
      <c r="B40" s="149"/>
      <c r="C40" s="149"/>
      <c r="D40" s="149"/>
      <c r="E40" s="148"/>
      <c r="F40" s="148"/>
    </row>
    <row r="41" spans="1:6" x14ac:dyDescent="0.25">
      <c r="A41" s="1"/>
      <c r="B41" s="149"/>
      <c r="C41" s="149"/>
      <c r="D41" s="149"/>
      <c r="E41" s="148"/>
      <c r="F41" s="148"/>
    </row>
    <row r="42" spans="1:6" x14ac:dyDescent="0.25">
      <c r="A42" s="1"/>
      <c r="B42" s="149"/>
      <c r="C42" s="149"/>
      <c r="D42" s="149"/>
      <c r="E42" s="148"/>
      <c r="F42" s="148"/>
    </row>
    <row r="43" spans="1:6" x14ac:dyDescent="0.25">
      <c r="A43" s="1"/>
      <c r="B43" s="149"/>
      <c r="C43" s="149"/>
      <c r="D43" s="149"/>
      <c r="E43" s="148"/>
      <c r="F43" s="148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3"/>
  <sheetViews>
    <sheetView tabSelected="1" workbookViewId="0">
      <pane ySplit="8" topLeftCell="A9" activePane="bottomLeft" state="frozen"/>
      <selection pane="bottomLeft" activeCell="D5" sqref="D5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3"/>
      <c r="B1" s="5" t="s">
        <v>19</v>
      </c>
      <c r="C1" s="3"/>
      <c r="D1" s="3"/>
      <c r="E1" s="5" t="s">
        <v>112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23</v>
      </c>
      <c r="C2" s="3"/>
      <c r="D2" s="3"/>
      <c r="E2" s="5" t="s">
        <v>16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22</v>
      </c>
      <c r="C3" s="3"/>
      <c r="D3" s="3"/>
      <c r="E3" s="5" t="s">
        <v>113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4" t="s">
        <v>66</v>
      </c>
      <c r="B8" s="164" t="s">
        <v>67</v>
      </c>
      <c r="C8" s="164" t="s">
        <v>68</v>
      </c>
      <c r="D8" s="164" t="s">
        <v>69</v>
      </c>
      <c r="E8" s="164" t="s">
        <v>70</v>
      </c>
      <c r="F8" s="164" t="s">
        <v>71</v>
      </c>
      <c r="G8" s="164" t="s">
        <v>51</v>
      </c>
      <c r="H8" s="164" t="s">
        <v>52</v>
      </c>
      <c r="I8" s="164" t="s">
        <v>72</v>
      </c>
      <c r="J8" s="164"/>
      <c r="K8" s="164"/>
      <c r="L8" s="164"/>
      <c r="M8" s="164"/>
      <c r="N8" s="164"/>
      <c r="O8" s="164"/>
      <c r="P8" s="164" t="s">
        <v>73</v>
      </c>
      <c r="Q8" s="161"/>
      <c r="R8" s="161"/>
      <c r="S8" s="164" t="s">
        <v>74</v>
      </c>
      <c r="T8" s="162"/>
      <c r="U8" s="162"/>
      <c r="V8" s="162"/>
      <c r="W8" s="162"/>
      <c r="X8" s="162"/>
      <c r="Y8" s="162"/>
      <c r="Z8" s="162"/>
    </row>
    <row r="9" spans="1:26" x14ac:dyDescent="0.25">
      <c r="A9" s="150"/>
      <c r="B9" s="150"/>
      <c r="C9" s="165"/>
      <c r="D9" s="154" t="s">
        <v>61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 x14ac:dyDescent="0.25">
      <c r="A10" s="156"/>
      <c r="B10" s="156"/>
      <c r="C10" s="156"/>
      <c r="D10" s="156" t="s">
        <v>62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24.95" customHeight="1" x14ac:dyDescent="0.25">
      <c r="A11" s="171"/>
      <c r="B11" s="168" t="s">
        <v>75</v>
      </c>
      <c r="C11" s="172" t="s">
        <v>76</v>
      </c>
      <c r="D11" s="168" t="s">
        <v>77</v>
      </c>
      <c r="E11" s="168" t="s">
        <v>78</v>
      </c>
      <c r="F11" s="169">
        <v>26</v>
      </c>
      <c r="G11" s="170">
        <v>0</v>
      </c>
      <c r="H11" s="170">
        <v>0</v>
      </c>
      <c r="I11" s="170">
        <f t="shared" ref="I11:I17" si="0">ROUND(F11*(G11+H11),2)</f>
        <v>0</v>
      </c>
      <c r="J11" s="168">
        <f t="shared" ref="J11:J17" si="1">ROUND(F11*(N11),2)</f>
        <v>0</v>
      </c>
      <c r="K11" s="1">
        <f t="shared" ref="K11:K17" si="2">ROUND(F11*(O11),2)</f>
        <v>0</v>
      </c>
      <c r="L11" s="1">
        <f t="shared" ref="L11:L17" si="3">ROUND(F11*(G11),2)</f>
        <v>0</v>
      </c>
      <c r="M11" s="1">
        <f t="shared" ref="M11:M17" si="4">ROUND(F11*(H11),2)</f>
        <v>0</v>
      </c>
      <c r="N11" s="1">
        <v>0</v>
      </c>
      <c r="O11" s="1"/>
      <c r="P11" s="167">
        <f t="shared" ref="P11:P17" si="5">ROUND(F11*(R11),3)</f>
        <v>1.056</v>
      </c>
      <c r="Q11" s="173"/>
      <c r="R11" s="173">
        <v>4.0629999999999999E-2</v>
      </c>
      <c r="S11" s="167"/>
      <c r="Z11">
        <v>0</v>
      </c>
    </row>
    <row r="12" spans="1:26" ht="24.95" customHeight="1" x14ac:dyDescent="0.25">
      <c r="A12" s="171"/>
      <c r="B12" s="168" t="s">
        <v>75</v>
      </c>
      <c r="C12" s="172" t="s">
        <v>79</v>
      </c>
      <c r="D12" s="168" t="s">
        <v>80</v>
      </c>
      <c r="E12" s="168" t="s">
        <v>78</v>
      </c>
      <c r="F12" s="169">
        <v>261.70999999999998</v>
      </c>
      <c r="G12" s="170">
        <v>0</v>
      </c>
      <c r="H12" s="170">
        <v>0</v>
      </c>
      <c r="I12" s="170">
        <f t="shared" si="0"/>
        <v>0</v>
      </c>
      <c r="J12" s="168">
        <f t="shared" si="1"/>
        <v>0</v>
      </c>
      <c r="K12" s="1">
        <f t="shared" si="2"/>
        <v>0</v>
      </c>
      <c r="L12" s="1">
        <f t="shared" si="3"/>
        <v>0</v>
      </c>
      <c r="M12" s="1">
        <f t="shared" si="4"/>
        <v>0</v>
      </c>
      <c r="N12" s="1">
        <v>0</v>
      </c>
      <c r="O12" s="1"/>
      <c r="P12" s="167">
        <f t="shared" si="5"/>
        <v>0.98899999999999999</v>
      </c>
      <c r="Q12" s="173"/>
      <c r="R12" s="173">
        <v>3.7799999999999999E-3</v>
      </c>
      <c r="S12" s="167"/>
      <c r="Z12">
        <v>0</v>
      </c>
    </row>
    <row r="13" spans="1:26" ht="24.95" customHeight="1" x14ac:dyDescent="0.25">
      <c r="A13" s="171"/>
      <c r="B13" s="168" t="s">
        <v>75</v>
      </c>
      <c r="C13" s="172" t="s">
        <v>81</v>
      </c>
      <c r="D13" s="168" t="s">
        <v>82</v>
      </c>
      <c r="E13" s="168" t="s">
        <v>78</v>
      </c>
      <c r="F13" s="169">
        <v>21</v>
      </c>
      <c r="G13" s="170">
        <v>0</v>
      </c>
      <c r="H13" s="170">
        <v>0</v>
      </c>
      <c r="I13" s="170">
        <f t="shared" si="0"/>
        <v>0</v>
      </c>
      <c r="J13" s="168">
        <f t="shared" si="1"/>
        <v>0</v>
      </c>
      <c r="K13" s="1">
        <f t="shared" si="2"/>
        <v>0</v>
      </c>
      <c r="L13" s="1">
        <f t="shared" si="3"/>
        <v>0</v>
      </c>
      <c r="M13" s="1">
        <f t="shared" si="4"/>
        <v>0</v>
      </c>
      <c r="N13" s="1">
        <v>0</v>
      </c>
      <c r="O13" s="1"/>
      <c r="P13" s="167">
        <f t="shared" si="5"/>
        <v>9.2999999999999999E-2</v>
      </c>
      <c r="Q13" s="173"/>
      <c r="R13" s="173">
        <v>4.4099999999999999E-3</v>
      </c>
      <c r="S13" s="167"/>
      <c r="Z13">
        <v>0</v>
      </c>
    </row>
    <row r="14" spans="1:26" ht="35.1" customHeight="1" x14ac:dyDescent="0.25">
      <c r="A14" s="171"/>
      <c r="B14" s="168" t="s">
        <v>75</v>
      </c>
      <c r="C14" s="172" t="s">
        <v>83</v>
      </c>
      <c r="D14" s="168" t="s">
        <v>84</v>
      </c>
      <c r="E14" s="168" t="s">
        <v>85</v>
      </c>
      <c r="F14" s="169">
        <v>21.33</v>
      </c>
      <c r="G14" s="170">
        <v>0</v>
      </c>
      <c r="H14" s="170">
        <v>0</v>
      </c>
      <c r="I14" s="170">
        <f t="shared" si="0"/>
        <v>0</v>
      </c>
      <c r="J14" s="168">
        <f t="shared" si="1"/>
        <v>0</v>
      </c>
      <c r="K14" s="1">
        <f t="shared" si="2"/>
        <v>0</v>
      </c>
      <c r="L14" s="1">
        <f t="shared" si="3"/>
        <v>0</v>
      </c>
      <c r="M14" s="1">
        <f t="shared" si="4"/>
        <v>0</v>
      </c>
      <c r="N14" s="1">
        <v>0</v>
      </c>
      <c r="O14" s="1"/>
      <c r="P14" s="167">
        <f t="shared" si="5"/>
        <v>0.216</v>
      </c>
      <c r="Q14" s="173"/>
      <c r="R14" s="173">
        <v>1.0104500000000001E-2</v>
      </c>
      <c r="S14" s="167"/>
      <c r="Z14">
        <v>0</v>
      </c>
    </row>
    <row r="15" spans="1:26" ht="35.1" customHeight="1" x14ac:dyDescent="0.25">
      <c r="A15" s="171"/>
      <c r="B15" s="168" t="s">
        <v>75</v>
      </c>
      <c r="C15" s="172" t="s">
        <v>86</v>
      </c>
      <c r="D15" s="168" t="s">
        <v>87</v>
      </c>
      <c r="E15" s="168" t="s">
        <v>78</v>
      </c>
      <c r="F15" s="169">
        <v>95.81</v>
      </c>
      <c r="G15" s="170">
        <v>0</v>
      </c>
      <c r="H15" s="170">
        <v>0</v>
      </c>
      <c r="I15" s="170">
        <f t="shared" si="0"/>
        <v>0</v>
      </c>
      <c r="J15" s="168">
        <f t="shared" si="1"/>
        <v>0</v>
      </c>
      <c r="K15" s="1">
        <f t="shared" si="2"/>
        <v>0</v>
      </c>
      <c r="L15" s="1">
        <f t="shared" si="3"/>
        <v>0</v>
      </c>
      <c r="M15" s="1">
        <f t="shared" si="4"/>
        <v>0</v>
      </c>
      <c r="N15" s="1">
        <v>0</v>
      </c>
      <c r="O15" s="1"/>
      <c r="P15" s="167">
        <f t="shared" si="5"/>
        <v>0.82499999999999996</v>
      </c>
      <c r="Q15" s="173"/>
      <c r="R15" s="173">
        <v>8.6099999999999996E-3</v>
      </c>
      <c r="S15" s="167"/>
      <c r="Z15">
        <v>0</v>
      </c>
    </row>
    <row r="16" spans="1:26" ht="35.1" customHeight="1" x14ac:dyDescent="0.25">
      <c r="A16" s="171"/>
      <c r="B16" s="168" t="s">
        <v>75</v>
      </c>
      <c r="C16" s="172" t="s">
        <v>88</v>
      </c>
      <c r="D16" s="168" t="s">
        <v>89</v>
      </c>
      <c r="E16" s="168" t="s">
        <v>78</v>
      </c>
      <c r="F16" s="169">
        <v>147.69999999999999</v>
      </c>
      <c r="G16" s="170">
        <v>0</v>
      </c>
      <c r="H16" s="170">
        <v>0</v>
      </c>
      <c r="I16" s="170">
        <f t="shared" si="0"/>
        <v>0</v>
      </c>
      <c r="J16" s="168">
        <f t="shared" si="1"/>
        <v>0</v>
      </c>
      <c r="K16" s="1">
        <f t="shared" si="2"/>
        <v>0</v>
      </c>
      <c r="L16" s="1">
        <f t="shared" si="3"/>
        <v>0</v>
      </c>
      <c r="M16" s="1">
        <f t="shared" si="4"/>
        <v>0</v>
      </c>
      <c r="N16" s="1">
        <v>0</v>
      </c>
      <c r="O16" s="1"/>
      <c r="P16" s="167">
        <f t="shared" si="5"/>
        <v>1.3160000000000001</v>
      </c>
      <c r="Q16" s="173"/>
      <c r="R16" s="173">
        <v>8.9099999999999995E-3</v>
      </c>
      <c r="S16" s="167"/>
      <c r="Z16">
        <v>0</v>
      </c>
    </row>
    <row r="17" spans="1:26" ht="35.1" customHeight="1" x14ac:dyDescent="0.25">
      <c r="A17" s="171"/>
      <c r="B17" s="168" t="s">
        <v>75</v>
      </c>
      <c r="C17" s="172" t="s">
        <v>90</v>
      </c>
      <c r="D17" s="168" t="s">
        <v>91</v>
      </c>
      <c r="E17" s="168" t="s">
        <v>78</v>
      </c>
      <c r="F17" s="169">
        <v>18.2</v>
      </c>
      <c r="G17" s="170">
        <v>0</v>
      </c>
      <c r="H17" s="170">
        <v>0</v>
      </c>
      <c r="I17" s="170">
        <f t="shared" si="0"/>
        <v>0</v>
      </c>
      <c r="J17" s="168">
        <f t="shared" si="1"/>
        <v>0</v>
      </c>
      <c r="K17" s="1">
        <f t="shared" si="2"/>
        <v>0</v>
      </c>
      <c r="L17" s="1">
        <f t="shared" si="3"/>
        <v>0</v>
      </c>
      <c r="M17" s="1">
        <f t="shared" si="4"/>
        <v>0</v>
      </c>
      <c r="N17" s="1">
        <v>0</v>
      </c>
      <c r="O17" s="1"/>
      <c r="P17" s="167">
        <f t="shared" si="5"/>
        <v>0.153</v>
      </c>
      <c r="Q17" s="173"/>
      <c r="R17" s="173">
        <v>8.3999999999999995E-3</v>
      </c>
      <c r="S17" s="167"/>
      <c r="Z17">
        <v>0</v>
      </c>
    </row>
    <row r="18" spans="1:26" x14ac:dyDescent="0.25">
      <c r="A18" s="156"/>
      <c r="B18" s="156"/>
      <c r="C18" s="156"/>
      <c r="D18" s="156" t="s">
        <v>62</v>
      </c>
      <c r="E18" s="156"/>
      <c r="F18" s="167"/>
      <c r="G18" s="159">
        <f>ROUND((SUM(L10:L17))/1,2)</f>
        <v>0</v>
      </c>
      <c r="H18" s="159">
        <f>ROUND((SUM(M10:M17))/1,2)</f>
        <v>0</v>
      </c>
      <c r="I18" s="159">
        <f>ROUND((SUM(I10:I17))/1,2)</f>
        <v>0</v>
      </c>
      <c r="J18" s="156"/>
      <c r="K18" s="156"/>
      <c r="L18" s="156">
        <f>ROUND((SUM(L10:L17))/1,2)</f>
        <v>0</v>
      </c>
      <c r="M18" s="156">
        <f>ROUND((SUM(M10:M17))/1,2)</f>
        <v>0</v>
      </c>
      <c r="N18" s="156"/>
      <c r="O18" s="156"/>
      <c r="P18" s="174">
        <f>ROUND((SUM(P10:P17))/1,2)</f>
        <v>4.6500000000000004</v>
      </c>
      <c r="Q18" s="153"/>
      <c r="R18" s="153"/>
      <c r="S18" s="174">
        <f>ROUND((SUM(S10:S17))/1,2)</f>
        <v>0</v>
      </c>
      <c r="T18" s="153"/>
      <c r="U18" s="153"/>
      <c r="V18" s="153"/>
      <c r="W18" s="153"/>
      <c r="X18" s="153"/>
      <c r="Y18" s="153"/>
      <c r="Z18" s="153"/>
    </row>
    <row r="19" spans="1:26" x14ac:dyDescent="0.25">
      <c r="A19" s="1"/>
      <c r="B19" s="1"/>
      <c r="C19" s="1"/>
      <c r="D19" s="1"/>
      <c r="E19" s="1"/>
      <c r="F19" s="163"/>
      <c r="G19" s="149"/>
      <c r="H19" s="149"/>
      <c r="I19" s="149"/>
      <c r="J19" s="1"/>
      <c r="K19" s="1"/>
      <c r="L19" s="1"/>
      <c r="M19" s="1"/>
      <c r="N19" s="1"/>
      <c r="O19" s="1"/>
      <c r="P19" s="1"/>
      <c r="S19" s="1"/>
    </row>
    <row r="20" spans="1:26" x14ac:dyDescent="0.25">
      <c r="A20" s="156"/>
      <c r="B20" s="156"/>
      <c r="C20" s="156"/>
      <c r="D20" s="156" t="s">
        <v>63</v>
      </c>
      <c r="E20" s="156"/>
      <c r="F20" s="167"/>
      <c r="G20" s="157"/>
      <c r="H20" s="157"/>
      <c r="I20" s="157"/>
      <c r="J20" s="156"/>
      <c r="K20" s="156"/>
      <c r="L20" s="156"/>
      <c r="M20" s="156"/>
      <c r="N20" s="156"/>
      <c r="O20" s="156"/>
      <c r="P20" s="156"/>
      <c r="Q20" s="153"/>
      <c r="R20" s="153"/>
      <c r="S20" s="156"/>
      <c r="T20" s="153"/>
      <c r="U20" s="153"/>
      <c r="V20" s="153"/>
      <c r="W20" s="153"/>
      <c r="X20" s="153"/>
      <c r="Y20" s="153"/>
      <c r="Z20" s="153"/>
    </row>
    <row r="21" spans="1:26" ht="24.95" customHeight="1" x14ac:dyDescent="0.25">
      <c r="A21" s="171"/>
      <c r="B21" s="168" t="s">
        <v>92</v>
      </c>
      <c r="C21" s="172" t="s">
        <v>93</v>
      </c>
      <c r="D21" s="168" t="s">
        <v>94</v>
      </c>
      <c r="E21" s="168" t="s">
        <v>78</v>
      </c>
      <c r="F21" s="169">
        <v>293.52499999999998</v>
      </c>
      <c r="G21" s="170">
        <v>0</v>
      </c>
      <c r="H21" s="170">
        <v>0</v>
      </c>
      <c r="I21" s="170">
        <f>ROUND(F21*(G21+H21),2)</f>
        <v>0</v>
      </c>
      <c r="J21" s="168">
        <f>ROUND(F21*(N21),2)</f>
        <v>0</v>
      </c>
      <c r="K21" s="1">
        <f>ROUND(F21*(O21),2)</f>
        <v>0</v>
      </c>
      <c r="L21" s="1">
        <f>ROUND(F21*(G21),2)</f>
        <v>0</v>
      </c>
      <c r="M21" s="1">
        <f>ROUND(F21*(H21),2)</f>
        <v>0</v>
      </c>
      <c r="N21" s="1">
        <v>0</v>
      </c>
      <c r="O21" s="1"/>
      <c r="P21" s="167">
        <f>ROUND(F21*(R21),3)</f>
        <v>4.8520000000000003</v>
      </c>
      <c r="Q21" s="173"/>
      <c r="R21" s="173">
        <v>1.653E-2</v>
      </c>
      <c r="S21" s="167"/>
      <c r="Z21">
        <v>0</v>
      </c>
    </row>
    <row r="22" spans="1:26" ht="24.95" customHeight="1" x14ac:dyDescent="0.25">
      <c r="A22" s="171"/>
      <c r="B22" s="168" t="s">
        <v>95</v>
      </c>
      <c r="C22" s="172" t="s">
        <v>96</v>
      </c>
      <c r="D22" s="168" t="s">
        <v>97</v>
      </c>
      <c r="E22" s="168" t="s">
        <v>78</v>
      </c>
      <c r="F22" s="169">
        <v>293.52499999999998</v>
      </c>
      <c r="G22" s="170">
        <v>0</v>
      </c>
      <c r="H22" s="170">
        <v>0</v>
      </c>
      <c r="I22" s="170">
        <f>ROUND(F22*(G22+H22),2)</f>
        <v>0</v>
      </c>
      <c r="J22" s="168">
        <f>ROUND(F22*(N22),2)</f>
        <v>0</v>
      </c>
      <c r="K22" s="1">
        <f>ROUND(F22*(O22),2)</f>
        <v>0</v>
      </c>
      <c r="L22" s="1">
        <f>ROUND(F22*(G22),2)</f>
        <v>0</v>
      </c>
      <c r="M22" s="1">
        <f>ROUND(F22*(H22),2)</f>
        <v>0</v>
      </c>
      <c r="N22" s="1">
        <v>0</v>
      </c>
      <c r="O22" s="1"/>
      <c r="P22" s="167"/>
      <c r="Q22" s="173"/>
      <c r="R22" s="173"/>
      <c r="S22" s="167"/>
      <c r="Z22">
        <v>0</v>
      </c>
    </row>
    <row r="23" spans="1:26" ht="24.95" customHeight="1" x14ac:dyDescent="0.25">
      <c r="A23" s="171"/>
      <c r="B23" s="168" t="s">
        <v>75</v>
      </c>
      <c r="C23" s="172" t="s">
        <v>98</v>
      </c>
      <c r="D23" s="168" t="s">
        <v>99</v>
      </c>
      <c r="E23" s="168" t="s">
        <v>100</v>
      </c>
      <c r="F23" s="169">
        <v>9.5</v>
      </c>
      <c r="G23" s="170">
        <v>0</v>
      </c>
      <c r="H23" s="170">
        <v>0</v>
      </c>
      <c r="I23" s="170">
        <f>ROUND(F23*(G23+H23),2)</f>
        <v>0</v>
      </c>
      <c r="J23" s="168">
        <f>ROUND(F23*(N23),2)</f>
        <v>0</v>
      </c>
      <c r="K23" s="1">
        <f>ROUND(F23*(O23),2)</f>
        <v>0</v>
      </c>
      <c r="L23" s="1">
        <f>ROUND(F23*(G23),2)</f>
        <v>0</v>
      </c>
      <c r="M23" s="1">
        <f>ROUND(F23*(H23),2)</f>
        <v>0</v>
      </c>
      <c r="N23" s="1">
        <v>0</v>
      </c>
      <c r="O23" s="1"/>
      <c r="P23" s="167">
        <f>ROUND(F23*(R23),3)</f>
        <v>5.0000000000000001E-3</v>
      </c>
      <c r="Q23" s="173"/>
      <c r="R23" s="173">
        <v>5.2499999999999997E-4</v>
      </c>
      <c r="S23" s="167"/>
      <c r="Z23">
        <v>0</v>
      </c>
    </row>
    <row r="24" spans="1:26" ht="24.95" customHeight="1" x14ac:dyDescent="0.25">
      <c r="A24" s="171"/>
      <c r="B24" s="168" t="s">
        <v>75</v>
      </c>
      <c r="C24" s="172" t="s">
        <v>98</v>
      </c>
      <c r="D24" s="168" t="s">
        <v>101</v>
      </c>
      <c r="E24" s="168" t="s">
        <v>100</v>
      </c>
      <c r="F24" s="169">
        <v>36.4</v>
      </c>
      <c r="G24" s="170">
        <v>0</v>
      </c>
      <c r="H24" s="170">
        <v>0</v>
      </c>
      <c r="I24" s="170">
        <f>ROUND(F24*(G24+H24),2)</f>
        <v>0</v>
      </c>
      <c r="J24" s="168">
        <f>ROUND(F24*(N24),2)</f>
        <v>0</v>
      </c>
      <c r="K24" s="1">
        <f>ROUND(F24*(O24),2)</f>
        <v>0</v>
      </c>
      <c r="L24" s="1">
        <f>ROUND(F24*(G24),2)</f>
        <v>0</v>
      </c>
      <c r="M24" s="1">
        <f>ROUND(F24*(H24),2)</f>
        <v>0</v>
      </c>
      <c r="N24" s="1">
        <v>0</v>
      </c>
      <c r="O24" s="1"/>
      <c r="P24" s="167">
        <f>ROUND(F24*(R24),3)</f>
        <v>1.9E-2</v>
      </c>
      <c r="Q24" s="173"/>
      <c r="R24" s="173">
        <v>5.2499999999999997E-4</v>
      </c>
      <c r="S24" s="167"/>
      <c r="Z24">
        <v>0</v>
      </c>
    </row>
    <row r="25" spans="1:26" ht="24.95" customHeight="1" x14ac:dyDescent="0.25">
      <c r="A25" s="171"/>
      <c r="B25" s="168" t="s">
        <v>75</v>
      </c>
      <c r="C25" s="172" t="s">
        <v>102</v>
      </c>
      <c r="D25" s="168" t="s">
        <v>103</v>
      </c>
      <c r="E25" s="168" t="s">
        <v>100</v>
      </c>
      <c r="F25" s="169">
        <v>171.3</v>
      </c>
      <c r="G25" s="170">
        <v>0</v>
      </c>
      <c r="H25" s="170">
        <v>0</v>
      </c>
      <c r="I25" s="170">
        <f>ROUND(F25*(G25+H25),2)</f>
        <v>0</v>
      </c>
      <c r="J25" s="168">
        <f>ROUND(F25*(N25),2)</f>
        <v>0</v>
      </c>
      <c r="K25" s="1">
        <f>ROUND(F25*(O25),2)</f>
        <v>0</v>
      </c>
      <c r="L25" s="1">
        <f>ROUND(F25*(G25),2)</f>
        <v>0</v>
      </c>
      <c r="M25" s="1">
        <f>ROUND(F25*(H25),2)</f>
        <v>0</v>
      </c>
      <c r="N25" s="1">
        <v>0</v>
      </c>
      <c r="O25" s="1"/>
      <c r="P25" s="167">
        <f>ROUND(F25*(R25),3)</f>
        <v>0.16200000000000001</v>
      </c>
      <c r="Q25" s="173"/>
      <c r="R25" s="173">
        <v>9.4499999999999998E-4</v>
      </c>
      <c r="S25" s="167"/>
      <c r="Z25">
        <v>0</v>
      </c>
    </row>
    <row r="26" spans="1:26" x14ac:dyDescent="0.25">
      <c r="A26" s="156"/>
      <c r="B26" s="156"/>
      <c r="C26" s="156"/>
      <c r="D26" s="156" t="s">
        <v>63</v>
      </c>
      <c r="E26" s="156"/>
      <c r="F26" s="167"/>
      <c r="G26" s="159">
        <f>ROUND((SUM(L20:L25))/1,2)</f>
        <v>0</v>
      </c>
      <c r="H26" s="159">
        <f>ROUND((SUM(M20:M25))/1,2)</f>
        <v>0</v>
      </c>
      <c r="I26" s="159">
        <f>ROUND((SUM(I20:I25))/1,2)</f>
        <v>0</v>
      </c>
      <c r="J26" s="156"/>
      <c r="K26" s="156"/>
      <c r="L26" s="156">
        <f>ROUND((SUM(L20:L25))/1,2)</f>
        <v>0</v>
      </c>
      <c r="M26" s="156">
        <f>ROUND((SUM(M20:M25))/1,2)</f>
        <v>0</v>
      </c>
      <c r="N26" s="156"/>
      <c r="O26" s="156"/>
      <c r="P26" s="174">
        <f>ROUND((SUM(P20:P25))/1,2)</f>
        <v>5.04</v>
      </c>
      <c r="Q26" s="153"/>
      <c r="R26" s="153"/>
      <c r="S26" s="174">
        <f>ROUND((SUM(S20:S25))/1,2)</f>
        <v>0</v>
      </c>
      <c r="T26" s="153"/>
      <c r="U26" s="153"/>
      <c r="V26" s="153"/>
      <c r="W26" s="153"/>
      <c r="X26" s="153"/>
      <c r="Y26" s="153"/>
      <c r="Z26" s="153"/>
    </row>
    <row r="27" spans="1:26" x14ac:dyDescent="0.25">
      <c r="A27" s="1"/>
      <c r="B27" s="1"/>
      <c r="C27" s="1"/>
      <c r="D27" s="1"/>
      <c r="E27" s="1"/>
      <c r="F27" s="163"/>
      <c r="G27" s="149"/>
      <c r="H27" s="149"/>
      <c r="I27" s="149"/>
      <c r="J27" s="1"/>
      <c r="K27" s="1"/>
      <c r="L27" s="1"/>
      <c r="M27" s="1"/>
      <c r="N27" s="1"/>
      <c r="O27" s="1"/>
      <c r="P27" s="1"/>
      <c r="S27" s="1"/>
    </row>
    <row r="28" spans="1:26" x14ac:dyDescent="0.25">
      <c r="A28" s="156"/>
      <c r="B28" s="156"/>
      <c r="C28" s="156"/>
      <c r="D28" s="156" t="s">
        <v>64</v>
      </c>
      <c r="E28" s="156"/>
      <c r="F28" s="167"/>
      <c r="G28" s="157"/>
      <c r="H28" s="157"/>
      <c r="I28" s="157"/>
      <c r="J28" s="156"/>
      <c r="K28" s="156"/>
      <c r="L28" s="156"/>
      <c r="M28" s="156"/>
      <c r="N28" s="156"/>
      <c r="O28" s="156"/>
      <c r="P28" s="156"/>
      <c r="Q28" s="153"/>
      <c r="R28" s="153"/>
      <c r="S28" s="156"/>
      <c r="T28" s="153"/>
      <c r="U28" s="153"/>
      <c r="V28" s="153"/>
      <c r="W28" s="153"/>
      <c r="X28" s="153"/>
      <c r="Y28" s="153"/>
      <c r="Z28" s="153"/>
    </row>
    <row r="29" spans="1:26" ht="24.95" customHeight="1" x14ac:dyDescent="0.25">
      <c r="A29" s="171"/>
      <c r="B29" s="168" t="s">
        <v>75</v>
      </c>
      <c r="C29" s="172" t="s">
        <v>104</v>
      </c>
      <c r="D29" s="168" t="s">
        <v>105</v>
      </c>
      <c r="E29" s="168" t="s">
        <v>106</v>
      </c>
      <c r="F29" s="169">
        <v>9.6855381349999998</v>
      </c>
      <c r="G29" s="170">
        <v>0</v>
      </c>
      <c r="H29" s="170">
        <v>0</v>
      </c>
      <c r="I29" s="170">
        <f>ROUND(F29*(G29+H29),2)</f>
        <v>0</v>
      </c>
      <c r="J29" s="168">
        <f>ROUND(F29*(N29),2)</f>
        <v>0</v>
      </c>
      <c r="K29" s="1">
        <f>ROUND(F29*(O29),2)</f>
        <v>0</v>
      </c>
      <c r="L29" s="1">
        <f>ROUND(F29*(G29),2)</f>
        <v>0</v>
      </c>
      <c r="M29" s="1">
        <f>ROUND(F29*(H29),2)</f>
        <v>0</v>
      </c>
      <c r="N29" s="1">
        <v>0</v>
      </c>
      <c r="O29" s="1"/>
      <c r="P29" s="167"/>
      <c r="Q29" s="173"/>
      <c r="R29" s="173"/>
      <c r="S29" s="167"/>
      <c r="Z29">
        <v>0</v>
      </c>
    </row>
    <row r="30" spans="1:26" x14ac:dyDescent="0.25">
      <c r="A30" s="156"/>
      <c r="B30" s="156"/>
      <c r="C30" s="156"/>
      <c r="D30" s="156" t="s">
        <v>64</v>
      </c>
      <c r="E30" s="156"/>
      <c r="F30" s="167"/>
      <c r="G30" s="159">
        <f>ROUND((SUM(L28:L29))/1,2)</f>
        <v>0</v>
      </c>
      <c r="H30" s="159">
        <f>ROUND((SUM(M28:M29))/1,2)</f>
        <v>0</v>
      </c>
      <c r="I30" s="159">
        <f>ROUND((SUM(I28:I29))/1,2)</f>
        <v>0</v>
      </c>
      <c r="J30" s="156"/>
      <c r="K30" s="156"/>
      <c r="L30" s="156">
        <f>ROUND((SUM(L28:L29))/1,2)</f>
        <v>0</v>
      </c>
      <c r="M30" s="156">
        <f>ROUND((SUM(M28:M29))/1,2)</f>
        <v>0</v>
      </c>
      <c r="N30" s="156"/>
      <c r="O30" s="156"/>
      <c r="P30" s="174">
        <f>ROUND((SUM(P28:P29))/1,2)</f>
        <v>0</v>
      </c>
      <c r="S30" s="167">
        <f>ROUND((SUM(S28:S29))/1,2)</f>
        <v>0</v>
      </c>
    </row>
    <row r="31" spans="1:26" x14ac:dyDescent="0.25">
      <c r="A31" s="1"/>
      <c r="B31" s="1"/>
      <c r="C31" s="1"/>
      <c r="D31" s="1"/>
      <c r="E31" s="1"/>
      <c r="F31" s="163"/>
      <c r="G31" s="149"/>
      <c r="H31" s="149"/>
      <c r="I31" s="149"/>
      <c r="J31" s="1"/>
      <c r="K31" s="1"/>
      <c r="L31" s="1"/>
      <c r="M31" s="1"/>
      <c r="N31" s="1"/>
      <c r="O31" s="1"/>
      <c r="P31" s="1"/>
      <c r="S31" s="1"/>
    </row>
    <row r="32" spans="1:26" x14ac:dyDescent="0.25">
      <c r="A32" s="156"/>
      <c r="B32" s="156"/>
      <c r="C32" s="156"/>
      <c r="D32" s="2" t="s">
        <v>61</v>
      </c>
      <c r="E32" s="156"/>
      <c r="F32" s="167"/>
      <c r="G32" s="159">
        <f>ROUND((SUM(L9:L31))/2,2)</f>
        <v>0</v>
      </c>
      <c r="H32" s="159">
        <f>ROUND((SUM(M9:M31))/2,2)</f>
        <v>0</v>
      </c>
      <c r="I32" s="159">
        <f>ROUND((SUM(I9:I31))/2,2)</f>
        <v>0</v>
      </c>
      <c r="J32" s="156"/>
      <c r="K32" s="156"/>
      <c r="L32" s="156">
        <f>ROUND((SUM(L9:L31))/2,2)</f>
        <v>0</v>
      </c>
      <c r="M32" s="156">
        <f>ROUND((SUM(M9:M31))/2,2)</f>
        <v>0</v>
      </c>
      <c r="N32" s="156"/>
      <c r="O32" s="156"/>
      <c r="P32" s="174">
        <f>ROUND((SUM(P9:P31))/2,2)</f>
        <v>9.69</v>
      </c>
      <c r="S32" s="174">
        <f>ROUND((SUM(S9:S31))/2,2)</f>
        <v>0</v>
      </c>
    </row>
    <row r="33" spans="1:26" x14ac:dyDescent="0.25">
      <c r="A33" s="175"/>
      <c r="B33" s="175"/>
      <c r="C33" s="175"/>
      <c r="D33" s="175" t="s">
        <v>65</v>
      </c>
      <c r="E33" s="175"/>
      <c r="F33" s="176"/>
      <c r="G33" s="177">
        <f>ROUND((SUM(L9:L32))/3,2)</f>
        <v>0</v>
      </c>
      <c r="H33" s="177">
        <f>ROUND((SUM(M9:M32))/3,2)</f>
        <v>0</v>
      </c>
      <c r="I33" s="177">
        <f>ROUND((SUM(I9:I32))/3,2)</f>
        <v>0</v>
      </c>
      <c r="J33" s="175"/>
      <c r="K33" s="175">
        <f>ROUND((SUM(K9:K32))/3,2)</f>
        <v>0</v>
      </c>
      <c r="L33" s="175">
        <f>ROUND((SUM(L9:L32))/3,2)</f>
        <v>0</v>
      </c>
      <c r="M33" s="175">
        <f>ROUND((SUM(M9:M32))/3,2)</f>
        <v>0</v>
      </c>
      <c r="N33" s="175"/>
      <c r="O33" s="175"/>
      <c r="P33" s="176">
        <f>ROUND((SUM(P9:P32))/3,2)</f>
        <v>9.69</v>
      </c>
      <c r="S33" s="176">
        <f>ROUND((SUM(S9:S32))/3,2)</f>
        <v>0</v>
      </c>
      <c r="Z33">
        <f>(SUM(Z9:Z32))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Oprava KSB a OÚ v obci Kurimka / Sala KD pohľad východný , západný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Rekapitulácia</vt:lpstr>
      <vt:lpstr>Krycí list stavby</vt:lpstr>
      <vt:lpstr>Kryci_list 4160</vt:lpstr>
      <vt:lpstr>Rekap 4160</vt:lpstr>
      <vt:lpstr>SO 4160</vt:lpstr>
      <vt:lpstr>'Rekap 4160'!Názvy_tlače</vt:lpstr>
      <vt:lpstr>'SO 4160'!Názvy_tlače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Maiana Consulting</cp:lastModifiedBy>
  <dcterms:created xsi:type="dcterms:W3CDTF">2018-11-13T14:24:38Z</dcterms:created>
  <dcterms:modified xsi:type="dcterms:W3CDTF">2018-11-28T08:50:50Z</dcterms:modified>
</cp:coreProperties>
</file>